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6" i="1" l="1"/>
  <c r="BP16" i="1"/>
  <c r="BL16" i="1"/>
  <c r="BE16" i="1"/>
  <c r="AP16" i="1"/>
  <c r="BU15" i="1"/>
  <c r="BU14" i="1"/>
  <c r="BU13" i="1"/>
  <c r="BG12" i="1"/>
  <c r="BB12" i="1"/>
  <c r="AZ12" i="1"/>
  <c r="BC12" i="1" s="1"/>
  <c r="AX12" i="1"/>
  <c r="AV12" i="1"/>
  <c r="G12" i="1"/>
  <c r="E12" i="1"/>
  <c r="C12" i="1"/>
  <c r="BI11" i="1"/>
  <c r="BG11" i="1"/>
  <c r="BB11" i="1"/>
  <c r="AZ11" i="1"/>
  <c r="AX11" i="1"/>
  <c r="AV11" i="1"/>
  <c r="AT11" i="1"/>
  <c r="AN11" i="1"/>
  <c r="AN16" i="1" s="1"/>
  <c r="AL11" i="1"/>
  <c r="AL16" i="1" s="1"/>
  <c r="G11" i="1"/>
  <c r="E11" i="1"/>
  <c r="C11" i="1"/>
  <c r="BI10" i="1"/>
  <c r="BG10" i="1"/>
  <c r="BB10" i="1"/>
  <c r="AZ10" i="1"/>
  <c r="BC10" i="1" s="1"/>
  <c r="AX10" i="1"/>
  <c r="AV10" i="1"/>
  <c r="AT10" i="1"/>
  <c r="G10" i="1"/>
  <c r="E10" i="1"/>
  <c r="C10" i="1"/>
  <c r="BI9" i="1"/>
  <c r="BG9" i="1"/>
  <c r="BB9" i="1"/>
  <c r="AZ9" i="1"/>
  <c r="AX9" i="1"/>
  <c r="AV9" i="1"/>
  <c r="AT9" i="1"/>
  <c r="AR9" i="1"/>
  <c r="G9" i="1"/>
  <c r="E9" i="1"/>
  <c r="C9" i="1"/>
  <c r="BT8" i="1"/>
  <c r="BT16" i="1" s="1"/>
  <c r="BR8" i="1"/>
  <c r="BR16" i="1" s="1"/>
  <c r="BI8" i="1"/>
  <c r="BG8" i="1"/>
  <c r="BB8" i="1"/>
  <c r="AZ8" i="1"/>
  <c r="AX8" i="1"/>
  <c r="AV8" i="1"/>
  <c r="AT8" i="1"/>
  <c r="AR8" i="1"/>
  <c r="AH8" i="1"/>
  <c r="AH16" i="1" s="1"/>
  <c r="AE8" i="1"/>
  <c r="AE16" i="1" s="1"/>
  <c r="AC8" i="1"/>
  <c r="AC16" i="1" s="1"/>
  <c r="S8" i="1"/>
  <c r="S16" i="1" s="1"/>
  <c r="M8" i="1"/>
  <c r="G8" i="1"/>
  <c r="E8" i="1"/>
  <c r="C8" i="1"/>
  <c r="BI7" i="1"/>
  <c r="BI16" i="1" s="1"/>
  <c r="BG7" i="1"/>
  <c r="BG16" i="1" s="1"/>
  <c r="BB7" i="1"/>
  <c r="AZ7" i="1"/>
  <c r="BC7" i="1" s="1"/>
  <c r="AX7" i="1"/>
  <c r="AX16" i="1" s="1"/>
  <c r="AV7" i="1"/>
  <c r="AV16" i="1" s="1"/>
  <c r="AT7" i="1"/>
  <c r="AT16" i="1" s="1"/>
  <c r="AR7" i="1"/>
  <c r="AR16" i="1" s="1"/>
  <c r="G7" i="1"/>
  <c r="G16" i="1" s="1"/>
  <c r="E7" i="1"/>
  <c r="H7" i="1" s="1"/>
  <c r="C7" i="1"/>
  <c r="C16" i="1" s="1"/>
  <c r="H8" i="1" l="1"/>
  <c r="Z8" i="1"/>
  <c r="Z16" i="1" s="1"/>
  <c r="H9" i="1"/>
  <c r="BC11" i="1"/>
  <c r="H10" i="1"/>
  <c r="I10" i="1" s="1"/>
  <c r="I8" i="1"/>
  <c r="I9" i="1"/>
  <c r="BD10" i="1"/>
  <c r="BD11" i="1"/>
  <c r="BD12" i="1"/>
  <c r="AF8" i="1"/>
  <c r="AF16" i="1" s="1"/>
  <c r="BC8" i="1"/>
  <c r="BD8" i="1" s="1"/>
  <c r="BC9" i="1"/>
  <c r="BD9" i="1" s="1"/>
  <c r="I7" i="1"/>
  <c r="BD7" i="1"/>
  <c r="AA8" i="1"/>
  <c r="AA16" i="1" s="1"/>
  <c r="H11" i="1"/>
  <c r="AO11" i="1"/>
  <c r="H12" i="1"/>
  <c r="I12" i="1" s="1"/>
  <c r="E16" i="1"/>
  <c r="M16" i="1"/>
  <c r="BU12" i="1" l="1"/>
  <c r="H16" i="1"/>
  <c r="BU10" i="1"/>
  <c r="BD16" i="1"/>
  <c r="BU9" i="1"/>
  <c r="BU8" i="1"/>
  <c r="BU7" i="1"/>
  <c r="I11" i="1"/>
  <c r="BU11" i="1" s="1"/>
  <c r="I16" i="1" l="1"/>
  <c r="BU16" i="1"/>
</calcChain>
</file>

<file path=xl/comments1.xml><?xml version="1.0" encoding="utf-8"?>
<comments xmlns="http://schemas.openxmlformats.org/spreadsheetml/2006/main">
  <authors>
    <author>Author</author>
  </authors>
  <commentList>
    <comment ref="AW6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ученици в дневна форма + ЦСОП без подготвителни в ЦСОП</t>
        </r>
      </text>
    </comment>
  </commentList>
</comments>
</file>

<file path=xl/sharedStrings.xml><?xml version="1.0" encoding="utf-8"?>
<sst xmlns="http://schemas.openxmlformats.org/spreadsheetml/2006/main" count="115" uniqueCount="104">
  <si>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</si>
  <si>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</si>
  <si>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Брой институции</t>
  </si>
  <si>
    <t>Брой паралелки</t>
  </si>
  <si>
    <t>Стипендии</t>
  </si>
  <si>
    <t>брой ученици</t>
  </si>
  <si>
    <t>ОУ "Хр.Смирненски" Радомир</t>
  </si>
  <si>
    <t>СУ "Кирил и Методий" Радомир</t>
  </si>
  <si>
    <t>НУ "Арх.Зиновий" Радомир</t>
  </si>
  <si>
    <t>ОУ "Ив.Вазов" с.Извор</t>
  </si>
  <si>
    <t>ОУ "Хр.Ботев" с.Гълъбник</t>
  </si>
  <si>
    <t>ОУ "Хр.Ботев" с.Дрен</t>
  </si>
  <si>
    <t>Резерв 0.5% добавка за твърдо гориво в ПРБ</t>
  </si>
  <si>
    <t xml:space="preserve">     СПРАВКА - БЮДЖЕТ 2021 НЕСПЕЦИАЛИЗИРАНИ УЧИЛИЩА - ДЪРЖАВНИ ДЕЙНОСТИ</t>
  </si>
  <si>
    <t>Приложение към Зап.№ 214/10.03.2021 г.</t>
  </si>
  <si>
    <t>стандарти 2021</t>
  </si>
  <si>
    <t>стандарти 2022</t>
  </si>
  <si>
    <t>ОБРАЗОВАТЕЛНА ИНСТИТУЦИЯ</t>
  </si>
  <si>
    <t xml:space="preserve"> 1. Неспециализирани училища, без професионални гимназии</t>
  </si>
  <si>
    <t>Дейност неспециализирани училища
99.5%</t>
  </si>
  <si>
    <t>2. Професионални гимназии и паралелки за професионална подготовка - дневна форма на обучение</t>
  </si>
  <si>
    <t>Професионално направление</t>
  </si>
  <si>
    <t>3.други форми на обучение</t>
  </si>
  <si>
    <t>Други форми на обучение</t>
  </si>
  <si>
    <t>4. Норматив за  ученик, записан в неспециализирано училище, обучаващ се в ЦСОП</t>
  </si>
  <si>
    <t xml:space="preserve">5 Общежитие </t>
  </si>
  <si>
    <t>Общежития</t>
  </si>
  <si>
    <t>6. Нормативи за ресурсно подпомагане</t>
  </si>
  <si>
    <t>7. Погпомагане хранене - 5-6 г. и 1-4 клас</t>
  </si>
  <si>
    <t xml:space="preserve"> 8. Доп. ст-т за материална база</t>
  </si>
  <si>
    <t>9. Норматив за ЦОУД от I до VII кл.</t>
  </si>
  <si>
    <t>Общо средства за ЦДО</t>
  </si>
  <si>
    <t xml:space="preserve"> Защитени  Училища</t>
  </si>
  <si>
    <t xml:space="preserve">17. Развитие на интересите, способностите, компетентностите и изявата </t>
  </si>
  <si>
    <t>10. Средства за занимания по интереси</t>
  </si>
  <si>
    <t xml:space="preserve"> 11. Норматив за стипендии в т.ч.:</t>
  </si>
  <si>
    <t xml:space="preserve"> 19. Допълващ стандарт за поддръжка на автобуси:</t>
  </si>
  <si>
    <t xml:space="preserve">Допълващ стандарт за прогимназиален етап и гимназиален етап и </t>
  </si>
  <si>
    <t>Средства за допълващ стандарт за ученик в гимназиален етап  непрофолирани, спортни, професионални и ЦСОП</t>
  </si>
  <si>
    <t>Средства за доълващ стандарт за ученик в гимназиален етап в профилирана подготовка</t>
  </si>
  <si>
    <t>СРЕДСТВА ЗА ОБЩИНСКИ ОБРАЗОВАТЕЛНИ ИНСТИТУЦИИ   2022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</si>
  <si>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по стандарт за брой инситуции</t>
    </r>
  </si>
  <si>
    <t>Брой общообразователни паралелки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</si>
  <si>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по стандарт за общообразователни паралелки</t>
    </r>
  </si>
  <si>
    <t>Ученици в неспециализирани училища, без професионални гимназии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</si>
  <si>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за ученици в неспециализирани училища, без професионални гимназии</t>
    </r>
  </si>
  <si>
    <r>
      <rPr>
        <b/>
        <sz val="9"/>
        <rFont val="Times New Roman"/>
        <family val="1"/>
        <charset val="204"/>
      </rPr>
      <t xml:space="preserve">Допълнителни средства </t>
    </r>
    <r>
      <rPr>
        <sz val="9"/>
        <rFont val="Times New Roman"/>
        <family val="1"/>
        <charset val="204"/>
      </rPr>
      <t xml:space="preserve"> по регионален компонент
0.034</t>
    </r>
  </si>
  <si>
    <t>Брой паралелки в професионално училище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</si>
  <si>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по стандарт за паралелки в професионално училище</t>
    </r>
  </si>
  <si>
    <t>Ученици Транспорт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</si>
  <si>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за ученици в училища по Транспорт</t>
    </r>
  </si>
  <si>
    <t>Ученици Селско, горско, рибно стопанство и ветеринарна медицина</t>
  </si>
  <si>
    <r>
      <rPr>
        <b/>
        <sz val="9"/>
        <rFont val="Times New Roman"/>
        <family val="1"/>
        <charset val="204"/>
      </rPr>
      <t xml:space="preserve">Средства </t>
    </r>
    <r>
      <rPr>
        <sz val="9"/>
        <rFont val="Times New Roman"/>
        <family val="1"/>
        <charset val="204"/>
      </rPr>
      <t xml:space="preserve"> за ученици в училища по Селско, горско и рибно стопанство и ветери-нарна медицина</t>
    </r>
  </si>
  <si>
    <t xml:space="preserve">Ученици Физически науки, информатика, техника, здравеопазване, опазване на околната среда, производство и преработка, архитектура и строителство 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</si>
  <si>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за ученици в училища по Физически науки, информатика, техника, здравеопазване, опазване на околната среда, производство и преработка, архитектура и строителство </t>
    </r>
  </si>
  <si>
    <t>Ученици  Услуги за личността</t>
  </si>
  <si>
    <r>
      <t xml:space="preserve"> </t>
    </r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за ученици в Услуги за личността</t>
    </r>
  </si>
  <si>
    <t>Ученици Стопанско управление и администрация, социални услуги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</si>
  <si>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за ученици по Стопанско управление и адми-нистрация, социални услуги</t>
    </r>
  </si>
  <si>
    <t>Ученици Изобразителни изкуства, дизайн, художествени занаяти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</si>
  <si>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за ученици по Изобразителни изкуства, дизайн, художествени занаяти</t>
    </r>
  </si>
  <si>
    <t>Ученици Индивидуална форма на обучение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</si>
  <si>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Индивидуална форма на обучение</t>
    </r>
  </si>
  <si>
    <t>Ученици Самостоятелна форма на обучение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</si>
  <si>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Самостоятелна форма на обучение</t>
    </r>
  </si>
  <si>
    <t xml:space="preserve">Брой деца и ученици </t>
  </si>
  <si>
    <t>Допълнителен стандарт за дете ЦСОП</t>
  </si>
  <si>
    <t>Брой групи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</si>
  <si>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по стандарт за група</t>
    </r>
  </si>
  <si>
    <t>Ученици Общежитие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</si>
  <si>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Общежитие</t>
    </r>
  </si>
  <si>
    <t xml:space="preserve">Деца/Ученици Норматив за ресурсно подпомагане 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</si>
  <si>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Норматив за ресурсно подпомагане </t>
    </r>
  </si>
  <si>
    <t>Деца/Ученици Норматив за създаване на условия за приобщаващо образование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</si>
  <si>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Норматив за създаване на условия за приобщаващо образование</t>
    </r>
  </si>
  <si>
    <t>ОБЩО ДЕЦА ЗА ПОДПОМАГАНЕ ХРАНЕНЕТО</t>
  </si>
  <si>
    <t xml:space="preserve">Средства за подпомагане храненето в т.ч. и за 4 г. </t>
  </si>
  <si>
    <t>Ученици за Допълващ стандарт за материална база (Ученици в дневна форма на обучение)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</si>
  <si>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Допълващ стандарт за материална база</t>
    </r>
  </si>
  <si>
    <t>Ученици за Норматив за целодневна организация на учебния ден за обхванатите от I do VII клас</t>
  </si>
  <si>
    <t>Средства за Норматив за целодневна организация на учебния ден за обхванатите от I до VII клас</t>
  </si>
  <si>
    <r>
      <rPr>
        <b/>
        <sz val="9"/>
        <rFont val="Times New Roman"/>
        <family val="1"/>
        <charset val="204"/>
      </rPr>
      <t xml:space="preserve">Допълнителни средства </t>
    </r>
    <r>
      <rPr>
        <sz val="9"/>
        <rFont val="Times New Roman"/>
        <family val="1"/>
        <charset val="204"/>
      </rPr>
      <t xml:space="preserve"> по регионален компонент</t>
    </r>
  </si>
  <si>
    <t>Средства за Защитени училища за 2021 г. 1 вариант</t>
  </si>
  <si>
    <t>Средства по норматив за институция</t>
  </si>
  <si>
    <t>Средства по норматив за ученик</t>
  </si>
  <si>
    <t xml:space="preserve">Ученици от гимназиален етап на обучение в специални, специализирани и неспециализирани училища с изключение на професионалните гимназии и за Ученици в професионална гимназия, направление "Стопанско управление и администрация и социални услуги" и "Услуги за личността" </t>
  </si>
  <si>
    <t xml:space="preserve">Ученици в професионална гимназия и професионална паралелка - без направление "Стопанско управление и администрация и социални услуги" и "Услуги за личността" </t>
  </si>
  <si>
    <r>
      <rPr>
        <b/>
        <sz val="9"/>
        <rFont val="Times New Roman"/>
        <family val="1"/>
        <charset val="204"/>
      </rPr>
      <t>Средства</t>
    </r>
    <r>
      <rPr>
        <sz val="9"/>
        <rFont val="Times New Roman"/>
        <family val="1"/>
        <charset val="204"/>
      </rPr>
      <t xml:space="preserve"> за стипендии</t>
    </r>
  </si>
  <si>
    <t>Автобуси от 16 до 25 места</t>
  </si>
  <si>
    <t>Средства за Автобуси от 16 до 25 места</t>
  </si>
  <si>
    <t>Брой ученици  8-12 клас в непрофолирани, спортни, професионални и ЦСОП</t>
  </si>
  <si>
    <t xml:space="preserve">Брой ученици 8-12 клас  за  профилирана подготовка </t>
  </si>
  <si>
    <t>ПРБ</t>
  </si>
  <si>
    <t>Център за подкрепа за личностно развитие -ОДК</t>
  </si>
  <si>
    <t>ОБЩО:</t>
  </si>
  <si>
    <t>СПРАВКА</t>
  </si>
  <si>
    <t>за разпределение на средствата по Единни разходни стандарти в дейност "Общежития" за 2022 година</t>
  </si>
  <si>
    <t>Общо за общежитие</t>
  </si>
  <si>
    <t>брой група в общежитие</t>
  </si>
  <si>
    <t>норматив за група</t>
  </si>
  <si>
    <t xml:space="preserve">норматив за ученик </t>
  </si>
  <si>
    <t>регионален коефициент</t>
  </si>
  <si>
    <t>ОУ "Христо Ботев" с.Гълъбник</t>
  </si>
  <si>
    <t>Забележка:  Натуралните показатели са извлечени от НЕИСПУО 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</si>
</sst>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rgb="FFFF339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BEBE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4" fontId="4" fillId="2" borderId="2" xfId="4" applyNumberFormat="1" applyFont="1" applyFill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4" fontId="4" fillId="0" borderId="1" xfId="0" quotePrefix="1" applyNumberFormat="1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left" vertical="top"/>
    </xf>
    <xf numFmtId="3" fontId="5" fillId="0" borderId="7" xfId="0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top"/>
    </xf>
    <xf numFmtId="3" fontId="5" fillId="4" borderId="7" xfId="0" applyNumberFormat="1" applyFont="1" applyFill="1" applyBorder="1" applyAlignment="1">
      <alignment vertical="top" wrapText="1"/>
    </xf>
    <xf numFmtId="3" fontId="5" fillId="0" borderId="7" xfId="0" applyNumberFormat="1" applyFont="1" applyFill="1" applyBorder="1" applyAlignment="1">
      <alignment vertical="top"/>
    </xf>
    <xf numFmtId="3" fontId="5" fillId="4" borderId="7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1" xfId="0" quotePrefix="1" applyNumberFormat="1" applyFont="1" applyFill="1" applyBorder="1" applyAlignment="1">
      <alignment horizontal="center" vertical="top" wrapText="1"/>
    </xf>
    <xf numFmtId="3" fontId="6" fillId="6" borderId="1" xfId="0" applyNumberFormat="1" applyFont="1" applyFill="1" applyBorder="1" applyAlignment="1">
      <alignment horizontal="center" vertical="top" wrapText="1"/>
    </xf>
    <xf numFmtId="3" fontId="6" fillId="7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horizontal="center" vertical="top" wrapText="1"/>
    </xf>
    <xf numFmtId="3" fontId="6" fillId="4" borderId="7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3" fontId="6" fillId="8" borderId="1" xfId="0" applyNumberFormat="1" applyFont="1" applyFill="1" applyBorder="1" applyAlignment="1">
      <alignment horizontal="center" vertical="top" wrapText="1"/>
    </xf>
    <xf numFmtId="3" fontId="6" fillId="4" borderId="11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3" fontId="5" fillId="4" borderId="1" xfId="0" applyNumberFormat="1" applyFont="1" applyFill="1" applyBorder="1" applyAlignment="1">
      <alignment horizontal="center" vertical="top"/>
    </xf>
    <xf numFmtId="3" fontId="6" fillId="9" borderId="1" xfId="0" applyNumberFormat="1" applyFont="1" applyFill="1" applyBorder="1" applyAlignment="1">
      <alignment horizontal="center" vertical="top" wrapText="1"/>
    </xf>
    <xf numFmtId="0" fontId="7" fillId="10" borderId="1" xfId="0" applyFont="1" applyFill="1" applyBorder="1"/>
    <xf numFmtId="3" fontId="6" fillId="10" borderId="1" xfId="5" applyNumberFormat="1" applyFont="1" applyFill="1" applyBorder="1"/>
    <xf numFmtId="3" fontId="5" fillId="10" borderId="1" xfId="5" applyNumberFormat="1" applyFont="1" applyFill="1" applyBorder="1"/>
    <xf numFmtId="3" fontId="6" fillId="10" borderId="1" xfId="0" applyNumberFormat="1" applyFont="1" applyFill="1" applyBorder="1"/>
    <xf numFmtId="0" fontId="6" fillId="10" borderId="1" xfId="0" applyFont="1" applyFill="1" applyBorder="1"/>
    <xf numFmtId="0" fontId="6" fillId="10" borderId="1" xfId="0" applyFont="1" applyFill="1" applyBorder="1" applyAlignment="1">
      <alignment wrapText="1"/>
    </xf>
    <xf numFmtId="3" fontId="6" fillId="10" borderId="1" xfId="5" applyNumberFormat="1" applyFont="1" applyFill="1" applyBorder="1" applyAlignment="1">
      <alignment wrapText="1"/>
    </xf>
    <xf numFmtId="3" fontId="6" fillId="3" borderId="1" xfId="5" applyNumberFormat="1" applyFont="1" applyFill="1" applyBorder="1"/>
    <xf numFmtId="3" fontId="6" fillId="11" borderId="1" xfId="5" applyNumberFormat="1" applyFont="1" applyFill="1" applyBorder="1"/>
    <xf numFmtId="3" fontId="5" fillId="11" borderId="1" xfId="5" applyNumberFormat="1" applyFont="1" applyFill="1" applyBorder="1"/>
    <xf numFmtId="3" fontId="5" fillId="3" borderId="1" xfId="5" applyNumberFormat="1" applyFont="1" applyFill="1" applyBorder="1"/>
    <xf numFmtId="3" fontId="5" fillId="3" borderId="1" xfId="0" applyNumberFormat="1" applyFont="1" applyFill="1" applyBorder="1"/>
    <xf numFmtId="3" fontId="8" fillId="0" borderId="0" xfId="0" applyNumberFormat="1" applyFont="1"/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9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5" fillId="0" borderId="1" xfId="0" applyNumberFormat="1" applyFont="1" applyBorder="1"/>
    <xf numFmtId="3" fontId="6" fillId="0" borderId="0" xfId="0" applyNumberFormat="1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3" fontId="10" fillId="0" borderId="0" xfId="0" applyNumberFormat="1" applyFont="1"/>
    <xf numFmtId="4" fontId="5" fillId="10" borderId="1" xfId="0" applyNumberFormat="1" applyFont="1" applyFill="1" applyBorder="1" applyAlignment="1">
      <alignment vertical="top"/>
    </xf>
    <xf numFmtId="4" fontId="4" fillId="10" borderId="1" xfId="0" applyNumberFormat="1" applyFont="1" applyFill="1" applyBorder="1" applyAlignment="1">
      <alignment vertical="top"/>
    </xf>
    <xf numFmtId="0" fontId="6" fillId="10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4" fontId="4" fillId="2" borderId="1" xfId="4" applyNumberFormat="1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5" fillId="0" borderId="2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9" xfId="0" applyNumberFormat="1" applyFont="1" applyFill="1" applyBorder="1" applyAlignment="1">
      <alignment horizontal="center" vertical="top" wrapText="1"/>
    </xf>
    <xf numFmtId="3" fontId="5" fillId="4" borderId="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/>
    </xf>
    <xf numFmtId="3" fontId="5" fillId="0" borderId="4" xfId="0" applyNumberFormat="1" applyFont="1" applyFill="1" applyBorder="1" applyAlignment="1">
      <alignment horizontal="center" vertical="top"/>
    </xf>
    <xf numFmtId="3" fontId="5" fillId="0" borderId="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5" fillId="0" borderId="9" xfId="0" applyNumberFormat="1" applyFont="1" applyFill="1" applyBorder="1" applyAlignment="1">
      <alignment horizontal="center" vertical="top"/>
    </xf>
    <xf numFmtId="0" fontId="13" fillId="0" borderId="0" xfId="0" applyFont="1"/>
  </cellXfs>
  <cellStyles count="6">
    <cellStyle name="Normal 2" xfId="4"/>
    <cellStyle name="Normal 3" xfId="5"/>
    <cellStyle name="Normal_образецSправкиЦИОО" xfId="2"/>
    <cellStyle name="Нормален" xfId="0" builtinId="0"/>
    <cellStyle name="Нормален 2" xfId="1"/>
    <cellStyle name="Процент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34"/>
  <sheetViews>
    <sheetView tabSelected="1" topLeftCell="A10" workbookViewId="0">
      <selection activeCell="H32" sqref="H32"/>
    </sheetView>
  </sheetViews>
  <sheetFormatPr defaultRowHeight="15" x14ac:dyDescent="0.25"/>
  <cols>
    <col min="1" max="1" width="27.42578125" customWidth="1"/>
    <col min="2" max="2" width="5" customWidth="1"/>
    <col min="3" max="3" width="8.85546875" customWidth="1"/>
    <col min="4" max="4" width="5.7109375" customWidth="1"/>
    <col min="5" max="5" width="8.28515625" customWidth="1"/>
    <col min="6" max="6" width="7.28515625" customWidth="1"/>
    <col min="7" max="7" width="8.140625" customWidth="1"/>
    <col min="8" max="8" width="9.5703125" customWidth="1"/>
    <col min="9" max="9" width="9.7109375" customWidth="1"/>
    <col min="10" max="10" width="9.42578125" customWidth="1"/>
    <col min="11" max="11" width="9" customWidth="1"/>
    <col min="12" max="12" width="8.42578125" customWidth="1"/>
    <col min="14" max="14" width="8.85546875" customWidth="1"/>
    <col min="15" max="15" width="8.5703125" customWidth="1"/>
    <col min="16" max="16" width="9" customWidth="1"/>
    <col min="17" max="17" width="8.85546875" customWidth="1"/>
    <col min="18" max="18" width="7.28515625" customWidth="1"/>
    <col min="19" max="19" width="11.140625" customWidth="1"/>
    <col min="20" max="20" width="8.28515625" customWidth="1"/>
    <col min="21" max="21" width="7.85546875" customWidth="1"/>
    <col min="22" max="22" width="9.42578125" customWidth="1"/>
    <col min="23" max="23" width="8.85546875" customWidth="1"/>
    <col min="24" max="24" width="7.42578125" customWidth="1"/>
    <col min="25" max="25" width="7.85546875" customWidth="1"/>
    <col min="26" max="26" width="8.42578125" customWidth="1"/>
    <col min="27" max="27" width="11.28515625" customWidth="1"/>
    <col min="28" max="29" width="8" customWidth="1"/>
    <col min="30" max="31" width="8.140625" customWidth="1"/>
    <col min="32" max="32" width="8.42578125" customWidth="1"/>
    <col min="33" max="33" width="7.85546875" customWidth="1"/>
    <col min="34" max="34" width="7.42578125" customWidth="1"/>
    <col min="35" max="35" width="6" customWidth="1"/>
    <col min="36" max="36" width="8.42578125" customWidth="1"/>
    <col min="37" max="37" width="6" customWidth="1"/>
    <col min="38" max="38" width="8" customWidth="1"/>
    <col min="39" max="39" width="5.85546875" customWidth="1"/>
    <col min="40" max="40" width="9.42578125" customWidth="1"/>
    <col min="42" max="42" width="10.5703125" customWidth="1"/>
    <col min="43" max="43" width="10" customWidth="1"/>
    <col min="44" max="44" width="9.7109375" customWidth="1"/>
    <col min="45" max="45" width="9.85546875" customWidth="1"/>
    <col min="46" max="46" width="10" customWidth="1"/>
    <col min="47" max="47" width="11.5703125" customWidth="1"/>
    <col min="48" max="48" width="10.42578125" customWidth="1"/>
    <col min="58" max="58" width="13" customWidth="1"/>
    <col min="62" max="62" width="10.85546875" customWidth="1"/>
    <col min="63" max="63" width="11.85546875" customWidth="1"/>
    <col min="68" max="68" width="10.28515625" customWidth="1"/>
    <col min="69" max="69" width="10.140625" customWidth="1"/>
    <col min="73" max="73" width="10.140625" customWidth="1"/>
  </cols>
  <sheetData>
    <row r="1" spans="1:73" x14ac:dyDescent="0.25">
      <c r="A1" t="s">
        <v>0</v>
      </c>
      <c r="C1" t="s">
        <v>1</v>
      </c>
      <c r="I1" t="s">
        <v>13</v>
      </c>
      <c r="AL1" s="1" t="s">
        <v>14</v>
      </c>
    </row>
    <row r="3" spans="1:73" ht="38.25" customHeight="1" x14ac:dyDescent="0.25">
      <c r="A3" s="2" t="s">
        <v>15</v>
      </c>
      <c r="B3" s="3"/>
      <c r="C3" s="3">
        <v>50630</v>
      </c>
      <c r="D3" s="3"/>
      <c r="E3" s="3">
        <v>10774</v>
      </c>
      <c r="F3" s="3"/>
      <c r="G3" s="3">
        <v>2123</v>
      </c>
      <c r="H3" s="3"/>
      <c r="I3" s="3"/>
      <c r="J3" s="3"/>
      <c r="K3" s="3">
        <v>50700</v>
      </c>
      <c r="L3" s="3"/>
      <c r="M3" s="3">
        <v>14393</v>
      </c>
      <c r="N3" s="3"/>
      <c r="O3" s="3">
        <v>3239</v>
      </c>
      <c r="P3" s="3"/>
      <c r="Q3" s="3">
        <v>3216</v>
      </c>
      <c r="R3" s="3"/>
      <c r="S3" s="3">
        <v>2827</v>
      </c>
      <c r="T3" s="3"/>
      <c r="U3" s="3">
        <v>2578</v>
      </c>
      <c r="V3" s="3"/>
      <c r="W3" s="3">
        <v>2125</v>
      </c>
      <c r="X3" s="3"/>
      <c r="Y3" s="3">
        <v>3777</v>
      </c>
      <c r="Z3" s="3"/>
      <c r="AA3" s="3"/>
      <c r="AB3" s="3"/>
      <c r="AC3" s="3">
        <v>6033</v>
      </c>
      <c r="AD3" s="3"/>
      <c r="AE3" s="3">
        <v>733</v>
      </c>
      <c r="AF3" s="3"/>
      <c r="AG3" s="4"/>
      <c r="AH3" s="3">
        <v>15</v>
      </c>
      <c r="AI3" s="3"/>
      <c r="AJ3" s="3">
        <v>29000</v>
      </c>
      <c r="AK3" s="3"/>
      <c r="AL3" s="3">
        <v>12901</v>
      </c>
      <c r="AM3" s="3"/>
      <c r="AN3" s="3">
        <v>2311</v>
      </c>
      <c r="AO3" s="3"/>
      <c r="AP3" s="3"/>
      <c r="AQ3" s="55"/>
      <c r="AR3" s="3">
        <v>3749</v>
      </c>
      <c r="AS3" s="5"/>
      <c r="AT3" s="3">
        <v>495</v>
      </c>
      <c r="AU3" s="3"/>
      <c r="AV3" s="3">
        <v>94</v>
      </c>
      <c r="AW3" s="3"/>
      <c r="AX3" s="3">
        <v>25</v>
      </c>
      <c r="AY3" s="3"/>
      <c r="AZ3" s="3">
        <v>2371</v>
      </c>
      <c r="BA3" s="3"/>
      <c r="BB3" s="3">
        <v>927</v>
      </c>
      <c r="BC3" s="3"/>
      <c r="BD3" s="3"/>
      <c r="BE3" s="3"/>
      <c r="BF3" s="56"/>
      <c r="BG3" s="3">
        <v>1900</v>
      </c>
      <c r="BH3" s="3"/>
      <c r="BI3" s="3">
        <v>30</v>
      </c>
      <c r="BJ3" s="3">
        <v>87</v>
      </c>
      <c r="BK3" s="3">
        <v>97</v>
      </c>
      <c r="BL3" s="3">
        <v>87</v>
      </c>
      <c r="BM3" s="5"/>
      <c r="BN3" s="3"/>
      <c r="BO3" s="3">
        <v>4000</v>
      </c>
      <c r="BP3" s="3"/>
      <c r="BQ3" s="3"/>
      <c r="BR3" s="3">
        <v>50</v>
      </c>
      <c r="BS3" s="3"/>
      <c r="BT3" s="3">
        <v>85</v>
      </c>
      <c r="BU3" s="3"/>
    </row>
    <row r="4" spans="1:73" ht="31.5" customHeight="1" x14ac:dyDescent="0.25">
      <c r="A4" s="2" t="s">
        <v>16</v>
      </c>
      <c r="B4" s="3"/>
      <c r="C4" s="3">
        <v>56850</v>
      </c>
      <c r="D4" s="3"/>
      <c r="E4" s="3">
        <v>12097</v>
      </c>
      <c r="F4" s="3"/>
      <c r="G4" s="3">
        <v>2384</v>
      </c>
      <c r="H4" s="3"/>
      <c r="I4" s="3"/>
      <c r="J4" s="3"/>
      <c r="K4" s="3">
        <v>56860</v>
      </c>
      <c r="L4" s="3"/>
      <c r="M4" s="3">
        <v>16142</v>
      </c>
      <c r="N4" s="3"/>
      <c r="O4" s="3">
        <v>3633</v>
      </c>
      <c r="P4" s="3"/>
      <c r="Q4" s="3">
        <v>3606</v>
      </c>
      <c r="R4" s="3"/>
      <c r="S4" s="3">
        <v>3171</v>
      </c>
      <c r="T4" s="3"/>
      <c r="U4" s="3">
        <v>2892</v>
      </c>
      <c r="V4" s="3"/>
      <c r="W4" s="3">
        <v>2384</v>
      </c>
      <c r="X4" s="3"/>
      <c r="Y4" s="3">
        <v>4247</v>
      </c>
      <c r="Z4" s="3"/>
      <c r="AA4" s="3"/>
      <c r="AB4" s="3"/>
      <c r="AC4" s="3">
        <v>6809</v>
      </c>
      <c r="AD4" s="3"/>
      <c r="AE4" s="3">
        <v>827</v>
      </c>
      <c r="AF4" s="3"/>
      <c r="AG4" s="4"/>
      <c r="AH4" s="3">
        <v>15</v>
      </c>
      <c r="AI4" s="3"/>
      <c r="AJ4" s="3">
        <v>32648</v>
      </c>
      <c r="AK4" s="3"/>
      <c r="AL4" s="3">
        <v>14523</v>
      </c>
      <c r="AM4" s="3"/>
      <c r="AN4" s="3">
        <v>2601</v>
      </c>
      <c r="AO4" s="3"/>
      <c r="AP4" s="3"/>
      <c r="AQ4" s="55"/>
      <c r="AR4" s="6">
        <v>4191</v>
      </c>
      <c r="AS4" s="7"/>
      <c r="AT4" s="6">
        <v>560</v>
      </c>
      <c r="AU4" s="6"/>
      <c r="AV4" s="6">
        <v>154</v>
      </c>
      <c r="AW4" s="8"/>
      <c r="AX4" s="6">
        <v>30</v>
      </c>
      <c r="AY4" s="3"/>
      <c r="AZ4" s="3">
        <v>2678</v>
      </c>
      <c r="BA4" s="3"/>
      <c r="BB4" s="3">
        <v>1047</v>
      </c>
      <c r="BC4" s="3"/>
      <c r="BD4" s="3"/>
      <c r="BE4" s="3"/>
      <c r="BF4" s="3"/>
      <c r="BG4" s="3">
        <v>2100</v>
      </c>
      <c r="BH4" s="3"/>
      <c r="BI4" s="3">
        <v>33</v>
      </c>
      <c r="BJ4" s="3">
        <v>87</v>
      </c>
      <c r="BK4" s="3">
        <v>97</v>
      </c>
      <c r="BL4" s="9">
        <v>97</v>
      </c>
      <c r="BM4" s="5"/>
      <c r="BN4" s="3"/>
      <c r="BO4" s="3">
        <v>4540</v>
      </c>
      <c r="BP4" s="3"/>
      <c r="BQ4" s="3"/>
      <c r="BR4" s="3">
        <v>56</v>
      </c>
      <c r="BS4" s="3"/>
      <c r="BT4" s="3">
        <v>95</v>
      </c>
      <c r="BU4" s="6"/>
    </row>
    <row r="5" spans="1:73" ht="27" customHeight="1" x14ac:dyDescent="0.25">
      <c r="A5" s="62" t="s">
        <v>17</v>
      </c>
      <c r="B5" s="70" t="s">
        <v>18</v>
      </c>
      <c r="C5" s="71"/>
      <c r="D5" s="71"/>
      <c r="E5" s="71"/>
      <c r="F5" s="71"/>
      <c r="G5" s="71"/>
      <c r="H5" s="72"/>
      <c r="I5" s="86" t="s">
        <v>19</v>
      </c>
      <c r="J5" s="10" t="s">
        <v>20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88" t="s">
        <v>21</v>
      </c>
      <c r="AB5" s="89" t="s">
        <v>22</v>
      </c>
      <c r="AC5" s="90"/>
      <c r="AD5" s="90"/>
      <c r="AE5" s="91"/>
      <c r="AF5" s="88" t="s">
        <v>23</v>
      </c>
      <c r="AG5" s="70" t="s">
        <v>24</v>
      </c>
      <c r="AH5" s="72"/>
      <c r="AI5" s="92" t="s">
        <v>25</v>
      </c>
      <c r="AJ5" s="93"/>
      <c r="AK5" s="93"/>
      <c r="AL5" s="93"/>
      <c r="AM5" s="93"/>
      <c r="AN5" s="93"/>
      <c r="AO5" s="94"/>
      <c r="AP5" s="87" t="s">
        <v>26</v>
      </c>
      <c r="AQ5" s="79" t="s">
        <v>27</v>
      </c>
      <c r="AR5" s="80"/>
      <c r="AS5" s="80"/>
      <c r="AT5" s="81"/>
      <c r="AU5" s="70" t="s">
        <v>28</v>
      </c>
      <c r="AV5" s="72"/>
      <c r="AW5" s="79" t="s">
        <v>29</v>
      </c>
      <c r="AX5" s="81"/>
      <c r="AY5" s="12" t="s">
        <v>30</v>
      </c>
      <c r="AZ5" s="13"/>
      <c r="BA5" s="13"/>
      <c r="BB5" s="13"/>
      <c r="BC5" s="13"/>
      <c r="BD5" s="82" t="s">
        <v>31</v>
      </c>
      <c r="BE5" s="14" t="s">
        <v>32</v>
      </c>
      <c r="BF5" s="84" t="s">
        <v>33</v>
      </c>
      <c r="BG5" s="73" t="s">
        <v>34</v>
      </c>
      <c r="BH5" s="74"/>
      <c r="BI5" s="75"/>
      <c r="BJ5" s="15" t="s">
        <v>35</v>
      </c>
      <c r="BK5" s="15"/>
      <c r="BL5" s="15"/>
      <c r="BM5" s="16" t="s">
        <v>4</v>
      </c>
      <c r="BN5" s="76"/>
      <c r="BO5" s="76"/>
      <c r="BP5" s="77" t="s">
        <v>36</v>
      </c>
      <c r="BQ5" s="17" t="s">
        <v>37</v>
      </c>
      <c r="BR5" s="78" t="s">
        <v>38</v>
      </c>
      <c r="BS5" s="17"/>
      <c r="BT5" s="78" t="s">
        <v>39</v>
      </c>
      <c r="BU5" s="60" t="s">
        <v>40</v>
      </c>
    </row>
    <row r="6" spans="1:73" ht="258" customHeight="1" thickBot="1" x14ac:dyDescent="0.3">
      <c r="A6" s="64"/>
      <c r="B6" s="18" t="s">
        <v>2</v>
      </c>
      <c r="C6" s="19" t="s">
        <v>41</v>
      </c>
      <c r="D6" s="18" t="s">
        <v>42</v>
      </c>
      <c r="E6" s="19" t="s">
        <v>43</v>
      </c>
      <c r="F6" s="18" t="s">
        <v>44</v>
      </c>
      <c r="G6" s="19" t="s">
        <v>45</v>
      </c>
      <c r="H6" s="19" t="s">
        <v>46</v>
      </c>
      <c r="I6" s="87"/>
      <c r="J6" s="18" t="s">
        <v>2</v>
      </c>
      <c r="K6" s="20" t="s">
        <v>41</v>
      </c>
      <c r="L6" s="18" t="s">
        <v>47</v>
      </c>
      <c r="M6" s="20" t="s">
        <v>48</v>
      </c>
      <c r="N6" s="17" t="s">
        <v>49</v>
      </c>
      <c r="O6" s="20" t="s">
        <v>50</v>
      </c>
      <c r="P6" s="21" t="s">
        <v>51</v>
      </c>
      <c r="Q6" s="20" t="s">
        <v>52</v>
      </c>
      <c r="R6" s="17" t="s">
        <v>53</v>
      </c>
      <c r="S6" s="20" t="s">
        <v>54</v>
      </c>
      <c r="T6" s="21" t="s">
        <v>55</v>
      </c>
      <c r="U6" s="20" t="s">
        <v>56</v>
      </c>
      <c r="V6" s="21" t="s">
        <v>57</v>
      </c>
      <c r="W6" s="20" t="s">
        <v>58</v>
      </c>
      <c r="X6" s="21" t="s">
        <v>59</v>
      </c>
      <c r="Y6" s="20" t="s">
        <v>60</v>
      </c>
      <c r="Z6" s="20" t="s">
        <v>46</v>
      </c>
      <c r="AA6" s="87"/>
      <c r="AB6" s="17" t="s">
        <v>61</v>
      </c>
      <c r="AC6" s="20" t="s">
        <v>62</v>
      </c>
      <c r="AD6" s="17" t="s">
        <v>63</v>
      </c>
      <c r="AE6" s="20" t="s">
        <v>64</v>
      </c>
      <c r="AF6" s="87"/>
      <c r="AG6" s="22" t="s">
        <v>65</v>
      </c>
      <c r="AH6" s="23" t="s">
        <v>66</v>
      </c>
      <c r="AI6" s="18" t="s">
        <v>2</v>
      </c>
      <c r="AJ6" s="20" t="s">
        <v>41</v>
      </c>
      <c r="AK6" s="18" t="s">
        <v>67</v>
      </c>
      <c r="AL6" s="20" t="s">
        <v>68</v>
      </c>
      <c r="AM6" s="17" t="s">
        <v>69</v>
      </c>
      <c r="AN6" s="20" t="s">
        <v>70</v>
      </c>
      <c r="AO6" s="20" t="s">
        <v>46</v>
      </c>
      <c r="AP6" s="77"/>
      <c r="AQ6" s="21" t="s">
        <v>71</v>
      </c>
      <c r="AR6" s="24" t="s">
        <v>72</v>
      </c>
      <c r="AS6" s="21" t="s">
        <v>73</v>
      </c>
      <c r="AT6" s="24" t="s">
        <v>74</v>
      </c>
      <c r="AU6" s="17" t="s">
        <v>75</v>
      </c>
      <c r="AV6" s="24" t="s">
        <v>76</v>
      </c>
      <c r="AW6" s="17" t="s">
        <v>77</v>
      </c>
      <c r="AX6" s="24" t="s">
        <v>78</v>
      </c>
      <c r="AY6" s="18" t="s">
        <v>3</v>
      </c>
      <c r="AZ6" s="25" t="s">
        <v>68</v>
      </c>
      <c r="BA6" s="17" t="s">
        <v>79</v>
      </c>
      <c r="BB6" s="25" t="s">
        <v>80</v>
      </c>
      <c r="BC6" s="25" t="s">
        <v>81</v>
      </c>
      <c r="BD6" s="83"/>
      <c r="BE6" s="26" t="s">
        <v>82</v>
      </c>
      <c r="BF6" s="85"/>
      <c r="BG6" s="27" t="s">
        <v>83</v>
      </c>
      <c r="BH6" s="28" t="s">
        <v>5</v>
      </c>
      <c r="BI6" s="27" t="s">
        <v>84</v>
      </c>
      <c r="BJ6" s="17" t="s">
        <v>85</v>
      </c>
      <c r="BK6" s="18" t="s">
        <v>86</v>
      </c>
      <c r="BL6" s="25" t="s">
        <v>87</v>
      </c>
      <c r="BM6" s="29"/>
      <c r="BN6" s="18" t="s">
        <v>88</v>
      </c>
      <c r="BO6" s="25" t="s">
        <v>89</v>
      </c>
      <c r="BP6" s="77"/>
      <c r="BQ6" s="30" t="s">
        <v>90</v>
      </c>
      <c r="BR6" s="78"/>
      <c r="BS6" s="30" t="s">
        <v>91</v>
      </c>
      <c r="BT6" s="78"/>
      <c r="BU6" s="60"/>
    </row>
    <row r="7" spans="1:73" x14ac:dyDescent="0.25">
      <c r="A7" s="31" t="s">
        <v>6</v>
      </c>
      <c r="B7" s="32">
        <v>1</v>
      </c>
      <c r="C7" s="32">
        <f>SUM(B7*C3*0.25+B7*C4*0.75)</f>
        <v>55295</v>
      </c>
      <c r="D7" s="32">
        <v>19</v>
      </c>
      <c r="E7" s="32">
        <f>SUM(D7*E3*0.25+D7*E4*0.75)</f>
        <v>223558.75</v>
      </c>
      <c r="F7" s="32">
        <v>423</v>
      </c>
      <c r="G7" s="32">
        <f>SUM(F7*G3*0.25+F7*G4*0.75)</f>
        <v>980831.25</v>
      </c>
      <c r="H7" s="32">
        <f t="shared" ref="H7:H12" si="0">SUM(C7+E7+G7)*0.034</f>
        <v>42829.29</v>
      </c>
      <c r="I7" s="32">
        <f>SUM(C7+E7+G7)*99.5/100+H7</f>
        <v>1296215.865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  <c r="AI7" s="32"/>
      <c r="AJ7" s="32"/>
      <c r="AK7" s="32"/>
      <c r="AL7" s="32"/>
      <c r="AM7" s="32"/>
      <c r="AN7" s="32"/>
      <c r="AO7" s="32"/>
      <c r="AP7" s="32"/>
      <c r="AQ7" s="32">
        <v>12</v>
      </c>
      <c r="AR7" s="32">
        <f>SUM(AQ7*AR3*0.25+AQ7*AR4*0.75)</f>
        <v>48966</v>
      </c>
      <c r="AS7" s="32">
        <v>12</v>
      </c>
      <c r="AT7" s="32">
        <f>SUM(AS7*AT3*0.25+AS7*AT4*0.75)</f>
        <v>6525</v>
      </c>
      <c r="AU7" s="32">
        <v>193</v>
      </c>
      <c r="AV7" s="32">
        <f>SUM(AU7*AV3*0.25+AU7*AV4*0.75)</f>
        <v>26827</v>
      </c>
      <c r="AW7" s="32">
        <v>423</v>
      </c>
      <c r="AX7" s="32">
        <f>SUM(AW7*AX3*0.25+AW7*AX4*0.75)</f>
        <v>12161.25</v>
      </c>
      <c r="AY7" s="32">
        <v>8</v>
      </c>
      <c r="AZ7" s="32">
        <f>SUM(AY7*AZ3*0.25+AY7*AZ4*0.75)</f>
        <v>20810</v>
      </c>
      <c r="BA7" s="32">
        <v>200</v>
      </c>
      <c r="BB7" s="32">
        <f>SUM(BA7*BB3*0.25+BA7*BB4*0.75)</f>
        <v>203400</v>
      </c>
      <c r="BC7" s="32">
        <f t="shared" ref="BC7:BC12" si="1">SUM(AZ7+BB7)*0.034</f>
        <v>7623.14</v>
      </c>
      <c r="BD7" s="32">
        <f t="shared" ref="BD7:BD12" si="2">AZ7+BB7+BC7</f>
        <v>231833.14</v>
      </c>
      <c r="BE7" s="32"/>
      <c r="BF7" s="33"/>
      <c r="BG7" s="32">
        <f>1*BG3*0.25+1*BG4*0.75</f>
        <v>2050</v>
      </c>
      <c r="BH7" s="32">
        <v>423</v>
      </c>
      <c r="BI7" s="32">
        <f>SUM(BH7*BI3*0.25+BH7*BI4*0.75)</f>
        <v>13641.75</v>
      </c>
      <c r="BJ7" s="32"/>
      <c r="BK7" s="32"/>
      <c r="BL7" s="32"/>
      <c r="BM7" s="33"/>
      <c r="BN7" s="32"/>
      <c r="BO7" s="32"/>
      <c r="BP7" s="32"/>
      <c r="BQ7" s="33"/>
      <c r="BR7" s="33"/>
      <c r="BS7" s="33"/>
      <c r="BT7" s="33"/>
      <c r="BU7" s="34">
        <f>I7+AR7+AT7+AV7+AX7+BD7+BG7+BI7</f>
        <v>1638220.0049999999</v>
      </c>
    </row>
    <row r="8" spans="1:73" x14ac:dyDescent="0.25">
      <c r="A8" s="31" t="s">
        <v>7</v>
      </c>
      <c r="B8" s="32">
        <v>1</v>
      </c>
      <c r="C8" s="32">
        <f>SUM(B8*C3*0.25+B8*C4*0.75)</f>
        <v>55295</v>
      </c>
      <c r="D8" s="32">
        <v>12</v>
      </c>
      <c r="E8" s="32">
        <f>SUM(D8*E3*0.25+D8*E4*0.75)</f>
        <v>141195</v>
      </c>
      <c r="F8" s="32">
        <v>281</v>
      </c>
      <c r="G8" s="32">
        <f>SUM(F8*G3*0.25+F8*G4*0.75)</f>
        <v>651568.75</v>
      </c>
      <c r="H8" s="32">
        <f t="shared" si="0"/>
        <v>28833.997500000001</v>
      </c>
      <c r="I8" s="32">
        <f>SUM(C8+E8+G8)*99.5/100+H8</f>
        <v>872652.4537500001</v>
      </c>
      <c r="J8" s="32"/>
      <c r="K8" s="32"/>
      <c r="L8" s="32">
        <v>4</v>
      </c>
      <c r="M8" s="32">
        <f>SUM(L8*M3*0.25+L8*M4*0.75)</f>
        <v>62819</v>
      </c>
      <c r="N8" s="32"/>
      <c r="O8" s="32"/>
      <c r="P8" s="32"/>
      <c r="Q8" s="32"/>
      <c r="R8" s="32">
        <v>77</v>
      </c>
      <c r="S8" s="32">
        <f>SUM(R8*S3*0.25+R8*S4*0.75)</f>
        <v>237545</v>
      </c>
      <c r="T8" s="32"/>
      <c r="U8" s="32"/>
      <c r="V8" s="32"/>
      <c r="W8" s="32"/>
      <c r="X8" s="32"/>
      <c r="Y8" s="32"/>
      <c r="Z8" s="32">
        <f>SUM(M8+S8)*0.034</f>
        <v>10212.376</v>
      </c>
      <c r="AA8" s="32">
        <f>M8+S8+Z8</f>
        <v>310576.37599999999</v>
      </c>
      <c r="AB8" s="32">
        <v>3</v>
      </c>
      <c r="AC8" s="32">
        <f>SUM(AB8*AC3*0.25+AB8*AC4*0.75)</f>
        <v>19845</v>
      </c>
      <c r="AD8" s="32">
        <v>2</v>
      </c>
      <c r="AE8" s="32">
        <f>SUM(AD8*AE3*0.25+AD8*AE4*0.75)</f>
        <v>1607</v>
      </c>
      <c r="AF8" s="32">
        <f>AC8+AE8</f>
        <v>21452</v>
      </c>
      <c r="AG8" s="32">
        <v>2</v>
      </c>
      <c r="AH8" s="32">
        <f>SUM(AG8*AH3*0.25+AG8*AH4*0.75)</f>
        <v>30</v>
      </c>
      <c r="AI8" s="32"/>
      <c r="AJ8" s="32"/>
      <c r="AK8" s="32"/>
      <c r="AL8" s="32"/>
      <c r="AM8" s="32"/>
      <c r="AN8" s="32"/>
      <c r="AO8" s="32"/>
      <c r="AP8" s="32"/>
      <c r="AQ8" s="32">
        <v>17</v>
      </c>
      <c r="AR8" s="32">
        <f>SUM(AQ8*AR3*0.25+AQ8*AR4*0.75)</f>
        <v>69368.5</v>
      </c>
      <c r="AS8" s="32">
        <v>17</v>
      </c>
      <c r="AT8" s="32">
        <f>SUM(AS8*AT3*0.25+AS8*AT4*0.75)</f>
        <v>9243.75</v>
      </c>
      <c r="AU8" s="32"/>
      <c r="AV8" s="32">
        <f>SUM(AU8*AV3*0.25+AU8*AV4*0.75)</f>
        <v>0</v>
      </c>
      <c r="AW8" s="32">
        <v>358</v>
      </c>
      <c r="AX8" s="32">
        <f>SUM(AW8*AX3*0.25+AW8*AX4*0.75)</f>
        <v>10292.5</v>
      </c>
      <c r="AY8" s="32">
        <v>0</v>
      </c>
      <c r="AZ8" s="32">
        <f>SUM(AY8*AZ3*0.25+AY8*AZ4*0.75)</f>
        <v>0</v>
      </c>
      <c r="BA8" s="32">
        <v>0</v>
      </c>
      <c r="BB8" s="32">
        <f>SUM(BA8*BB3*0.25+BA8*BB4*0.75)</f>
        <v>0</v>
      </c>
      <c r="BC8" s="32">
        <f t="shared" si="1"/>
        <v>0</v>
      </c>
      <c r="BD8" s="32">
        <f t="shared" si="2"/>
        <v>0</v>
      </c>
      <c r="BE8" s="32"/>
      <c r="BF8" s="33"/>
      <c r="BG8" s="32">
        <f>1*BG3*0.25+1*BG4*0.75</f>
        <v>2050</v>
      </c>
      <c r="BH8" s="32">
        <v>358</v>
      </c>
      <c r="BI8" s="32">
        <f>SUM(BH8*BI3*0.25+BH8*BI4*0.75)</f>
        <v>11545.5</v>
      </c>
      <c r="BJ8" s="32">
        <v>123</v>
      </c>
      <c r="BK8" s="32">
        <v>78</v>
      </c>
      <c r="BL8" s="32">
        <v>18267</v>
      </c>
      <c r="BM8" s="32">
        <v>18267</v>
      </c>
      <c r="BN8" s="32"/>
      <c r="BO8" s="33"/>
      <c r="BP8" s="33"/>
      <c r="BQ8" s="32">
        <v>77</v>
      </c>
      <c r="BR8" s="32">
        <f>BQ8*BR3*0.25+BQ8*BR4*0.75</f>
        <v>4196.5</v>
      </c>
      <c r="BS8" s="32">
        <v>121</v>
      </c>
      <c r="BT8" s="32">
        <f>BS8*BT3*0.25+BS8*BT4*0.75</f>
        <v>11192.5</v>
      </c>
      <c r="BU8" s="34">
        <f>I8+AA8+AF8+AH8+AR8+AT8+AX8+BG8+BI8+BM8+BR8+BT8</f>
        <v>1340867.07975</v>
      </c>
    </row>
    <row r="9" spans="1:73" x14ac:dyDescent="0.25">
      <c r="A9" s="35" t="s">
        <v>8</v>
      </c>
      <c r="B9" s="32">
        <v>1</v>
      </c>
      <c r="C9" s="32">
        <f>SUM(B9*C3*0.25+B9*C4*0.75)</f>
        <v>55295</v>
      </c>
      <c r="D9" s="32">
        <v>11</v>
      </c>
      <c r="E9" s="32">
        <f>SUM(D9*E3*0.25+D9*E4*0.75)</f>
        <v>129428.75</v>
      </c>
      <c r="F9" s="32">
        <v>244</v>
      </c>
      <c r="G9" s="32">
        <f>SUM(F9*G3*0.25+F9*G4*0.75)</f>
        <v>565775</v>
      </c>
      <c r="H9" s="32">
        <f t="shared" si="0"/>
        <v>25516.9575</v>
      </c>
      <c r="I9" s="32">
        <f>SUM(C9+E9+G9)*99.5/100+H9</f>
        <v>772263.21375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  <c r="AI9" s="32"/>
      <c r="AJ9" s="32"/>
      <c r="AK9" s="32"/>
      <c r="AL9" s="32"/>
      <c r="AM9" s="32"/>
      <c r="AN9" s="32"/>
      <c r="AO9" s="32"/>
      <c r="AP9" s="32"/>
      <c r="AQ9" s="32">
        <v>8</v>
      </c>
      <c r="AR9" s="32">
        <f>SUM(AQ9*AR3*0.25+AQ9*AR4*0.75)</f>
        <v>32644</v>
      </c>
      <c r="AS9" s="32">
        <v>8</v>
      </c>
      <c r="AT9" s="32">
        <f>SUM(AS9*AT3*0.25+AS9*AT4*0.75)</f>
        <v>4350</v>
      </c>
      <c r="AU9" s="32">
        <v>244</v>
      </c>
      <c r="AV9" s="32">
        <f>SUM(AU9*AV3*0.25+AU9*AV4*0.75)</f>
        <v>33916</v>
      </c>
      <c r="AW9" s="32">
        <v>244</v>
      </c>
      <c r="AX9" s="32">
        <f>SUM(AW9*AX3*0.25+AW9*AX4*0.75)</f>
        <v>7015</v>
      </c>
      <c r="AY9" s="32">
        <v>7</v>
      </c>
      <c r="AZ9" s="32">
        <f>SUM(AY9*AZ3*0.25+AY9*AZ4*0.75)</f>
        <v>18208.75</v>
      </c>
      <c r="BA9" s="32">
        <v>188</v>
      </c>
      <c r="BB9" s="32">
        <f>SUM(BA9*BB3*0.25+BA9*BB4*0.75)</f>
        <v>191196</v>
      </c>
      <c r="BC9" s="32">
        <f t="shared" si="1"/>
        <v>7119.7615000000005</v>
      </c>
      <c r="BD9" s="32">
        <f t="shared" si="2"/>
        <v>216524.51149999999</v>
      </c>
      <c r="BE9" s="32"/>
      <c r="BF9" s="33"/>
      <c r="BG9" s="32">
        <f>1*BG3*0.25+1*BG4*0.75</f>
        <v>2050</v>
      </c>
      <c r="BH9" s="32">
        <v>244</v>
      </c>
      <c r="BI9" s="32">
        <f>SUM(BH9*BI3*0.25+BH9*BI4*0.75)</f>
        <v>7869</v>
      </c>
      <c r="BJ9" s="32"/>
      <c r="BK9" s="32"/>
      <c r="BL9" s="32"/>
      <c r="BM9" s="33"/>
      <c r="BN9" s="32"/>
      <c r="BO9" s="33"/>
      <c r="BP9" s="33"/>
      <c r="BQ9" s="33"/>
      <c r="BR9" s="33"/>
      <c r="BS9" s="33"/>
      <c r="BT9" s="33"/>
      <c r="BU9" s="34">
        <f>I9+AR9+AT9+AV9+AX9+BD9+BG9+BI9</f>
        <v>1076631.7252499999</v>
      </c>
    </row>
    <row r="10" spans="1:73" x14ac:dyDescent="0.25">
      <c r="A10" s="35" t="s">
        <v>9</v>
      </c>
      <c r="B10" s="32">
        <v>1</v>
      </c>
      <c r="C10" s="32">
        <f>SUM(B10*C3*0.25+B10*C4*0.75)</f>
        <v>55295</v>
      </c>
      <c r="D10" s="32">
        <v>4</v>
      </c>
      <c r="E10" s="32">
        <f>SUM(D10*E3*0.25+D10*E4*0.75)</f>
        <v>47065</v>
      </c>
      <c r="F10" s="32">
        <v>35</v>
      </c>
      <c r="G10" s="32">
        <f>SUM(F10*G3*0.25+F10*G4*0.75)</f>
        <v>81156.25</v>
      </c>
      <c r="H10" s="32">
        <f t="shared" si="0"/>
        <v>6239.5525000000007</v>
      </c>
      <c r="I10" s="32">
        <f>SUM(C10+E10+G10)*99.5/100+H10</f>
        <v>188838.22125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  <c r="AI10" s="32"/>
      <c r="AJ10" s="32"/>
      <c r="AK10" s="32"/>
      <c r="AL10" s="32"/>
      <c r="AM10" s="32"/>
      <c r="AN10" s="32"/>
      <c r="AO10" s="32"/>
      <c r="AP10" s="32"/>
      <c r="AQ10" s="33"/>
      <c r="AR10" s="32"/>
      <c r="AS10" s="32">
        <v>4</v>
      </c>
      <c r="AT10" s="32">
        <f>SUM(AS10*AT3*0.25+AS10*AT4*0.75)</f>
        <v>2175</v>
      </c>
      <c r="AU10" s="32">
        <v>21</v>
      </c>
      <c r="AV10" s="32">
        <f>SUM(AU10*AV3*0.25+AU10*AV4*0.75)</f>
        <v>2919</v>
      </c>
      <c r="AW10" s="32">
        <v>35</v>
      </c>
      <c r="AX10" s="32">
        <f>SUM(AW10*AX3*0.25+AW10*AX4*0.75)</f>
        <v>1006.25</v>
      </c>
      <c r="AY10" s="32">
        <v>1</v>
      </c>
      <c r="AZ10" s="32">
        <f>SUM(AY10*AZ3*0.25+AY10*AZ4*0.75)</f>
        <v>2601.25</v>
      </c>
      <c r="BA10" s="32">
        <v>26</v>
      </c>
      <c r="BB10" s="32">
        <f>SUM(BA10*BB3*0.25+BA10*BB4*0.75)</f>
        <v>26442</v>
      </c>
      <c r="BC10" s="32">
        <f t="shared" si="1"/>
        <v>987.47050000000002</v>
      </c>
      <c r="BD10" s="32">
        <f t="shared" si="2"/>
        <v>30030.720499999999</v>
      </c>
      <c r="BE10" s="32">
        <v>76983</v>
      </c>
      <c r="BF10" s="33"/>
      <c r="BG10" s="32">
        <f>1*BG3*0.25+1*BG4*0.75</f>
        <v>2050</v>
      </c>
      <c r="BH10" s="32">
        <v>35</v>
      </c>
      <c r="BI10" s="32">
        <f>SUM(BH10*BI3*0.25+BH10*BI4*0.75)</f>
        <v>1128.75</v>
      </c>
      <c r="BJ10" s="32"/>
      <c r="BK10" s="32"/>
      <c r="BL10" s="32"/>
      <c r="BM10" s="33"/>
      <c r="BN10" s="32"/>
      <c r="BO10" s="33"/>
      <c r="BP10" s="33"/>
      <c r="BQ10" s="33"/>
      <c r="BR10" s="33"/>
      <c r="BS10" s="33"/>
      <c r="BT10" s="33"/>
      <c r="BU10" s="34">
        <f>I10+AR10+AT10+AV10+AX10+BD10+BG10+BI10+BE10</f>
        <v>305130.94175</v>
      </c>
    </row>
    <row r="11" spans="1:73" x14ac:dyDescent="0.25">
      <c r="A11" s="35" t="s">
        <v>10</v>
      </c>
      <c r="B11" s="32">
        <v>1</v>
      </c>
      <c r="C11" s="32">
        <f>SUM(B11*C3*0.25+B11*C4*0.75)</f>
        <v>55295</v>
      </c>
      <c r="D11" s="32">
        <v>4</v>
      </c>
      <c r="E11" s="32">
        <f>SUM(D11*E3*0.25+D11*E4*0.75)</f>
        <v>47065</v>
      </c>
      <c r="F11" s="32">
        <v>19</v>
      </c>
      <c r="G11" s="32">
        <f>SUM(F11*G3*0.25+F11*G4*0.75)</f>
        <v>44056.25</v>
      </c>
      <c r="H11" s="32">
        <f t="shared" si="0"/>
        <v>4978.1525000000001</v>
      </c>
      <c r="I11" s="32">
        <f>C11+E11+G11+H11</f>
        <v>151394.4025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/>
      <c r="AI11" s="32"/>
      <c r="AJ11" s="32"/>
      <c r="AK11" s="32">
        <v>3</v>
      </c>
      <c r="AL11" s="32">
        <f>SUM(AK11*AL3*0.25+AK11*AL4*0.75)</f>
        <v>42352.5</v>
      </c>
      <c r="AM11" s="32">
        <v>14</v>
      </c>
      <c r="AN11" s="32">
        <f>SUM(AM11*AN3*0.25+AM11*AN4*0.75)</f>
        <v>35399</v>
      </c>
      <c r="AO11" s="32">
        <f>SUM(AL11+AN11)*0.034</f>
        <v>2643.5510000000004</v>
      </c>
      <c r="AP11" s="32">
        <v>80396</v>
      </c>
      <c r="AQ11" s="33"/>
      <c r="AR11" s="32"/>
      <c r="AS11" s="32">
        <v>1</v>
      </c>
      <c r="AT11" s="32">
        <f>SUM(AS11*AT3*0.25+AS11*AT4*0.75)</f>
        <v>543.75</v>
      </c>
      <c r="AU11" s="32">
        <v>11</v>
      </c>
      <c r="AV11" s="32">
        <f>SUM(AU11*AV3*0.25+AU11*AV4*0.75)</f>
        <v>1529</v>
      </c>
      <c r="AW11" s="32">
        <v>19</v>
      </c>
      <c r="AX11" s="32">
        <f>SUM(AW11*AX3*0.25+AW11*AX4*0.75)</f>
        <v>546.25</v>
      </c>
      <c r="AY11" s="32">
        <v>1</v>
      </c>
      <c r="AZ11" s="32">
        <f>SUM(AY11*AZ3*0.25+AY11*AZ4*0.75)</f>
        <v>2601.25</v>
      </c>
      <c r="BA11" s="32">
        <v>5</v>
      </c>
      <c r="BB11" s="32">
        <f>SUM(BA11*BB3*0.25+BA11*BB4*0.75)</f>
        <v>5085</v>
      </c>
      <c r="BC11" s="32">
        <f t="shared" si="1"/>
        <v>261.33250000000004</v>
      </c>
      <c r="BD11" s="32">
        <f t="shared" si="2"/>
        <v>7947.5825000000004</v>
      </c>
      <c r="BE11" s="32"/>
      <c r="BF11" s="33"/>
      <c r="BG11" s="32">
        <f>1*BG3*0.25+1*BG4*0.75</f>
        <v>2050</v>
      </c>
      <c r="BH11" s="32">
        <v>19</v>
      </c>
      <c r="BI11" s="32">
        <f>SUM(BH11*BI3*0.25+BH11*BI4*0.75)</f>
        <v>612.75</v>
      </c>
      <c r="BJ11" s="32"/>
      <c r="BK11" s="32"/>
      <c r="BL11" s="32"/>
      <c r="BM11" s="33"/>
      <c r="BN11" s="32"/>
      <c r="BO11" s="33"/>
      <c r="BP11" s="33"/>
      <c r="BQ11" s="33"/>
      <c r="BR11" s="33"/>
      <c r="BS11" s="33"/>
      <c r="BT11" s="33"/>
      <c r="BU11" s="34">
        <f>I11+AR11+AT11+AV11+AX11+BD11+BG11+BI11</f>
        <v>164623.73499999999</v>
      </c>
    </row>
    <row r="12" spans="1:73" x14ac:dyDescent="0.25">
      <c r="A12" s="35" t="s">
        <v>11</v>
      </c>
      <c r="B12" s="32">
        <v>1</v>
      </c>
      <c r="C12" s="32">
        <f>SUM(B12*C3*0.25+B12*C4*0.75)</f>
        <v>55295</v>
      </c>
      <c r="D12" s="32">
        <v>2</v>
      </c>
      <c r="E12" s="32">
        <f>SUM(D12*E3*0.25+D12*E4*0.75)</f>
        <v>23532.5</v>
      </c>
      <c r="F12" s="32">
        <v>9</v>
      </c>
      <c r="G12" s="32">
        <f>SUM(F12*G3*0.25+F12*G4*0.75)</f>
        <v>20868.75</v>
      </c>
      <c r="H12" s="32">
        <f t="shared" si="0"/>
        <v>3389.6725000000001</v>
      </c>
      <c r="I12" s="32">
        <f>C12+E12+G12+H12</f>
        <v>103085.9225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I12" s="32"/>
      <c r="AJ12" s="32"/>
      <c r="AK12" s="32"/>
      <c r="AL12" s="32"/>
      <c r="AM12" s="32"/>
      <c r="AN12" s="32"/>
      <c r="AO12" s="32"/>
      <c r="AP12" s="32"/>
      <c r="AQ12" s="33"/>
      <c r="AR12" s="32"/>
      <c r="AS12" s="32"/>
      <c r="AT12" s="32"/>
      <c r="AU12" s="32">
        <v>5</v>
      </c>
      <c r="AV12" s="32">
        <f>SUM(AU12*AV3*0.25+AU12*AV4*0.75)</f>
        <v>695</v>
      </c>
      <c r="AW12" s="32">
        <v>9</v>
      </c>
      <c r="AX12" s="32">
        <f>SUM(AW12*AX3*0.25+AW12*AX4*0.75)</f>
        <v>258.75</v>
      </c>
      <c r="AY12" s="32">
        <v>1</v>
      </c>
      <c r="AZ12" s="32">
        <f>SUM(AY12*AZ3*0.25+AY12*AZ4*0.75)</f>
        <v>2601.25</v>
      </c>
      <c r="BA12" s="32">
        <v>5</v>
      </c>
      <c r="BB12" s="32">
        <f>SUM(BA12*BB3*0.25+BA12*BB4*0.75)</f>
        <v>5085</v>
      </c>
      <c r="BC12" s="32">
        <f t="shared" si="1"/>
        <v>261.33250000000004</v>
      </c>
      <c r="BD12" s="32">
        <f t="shared" si="2"/>
        <v>7947.5825000000004</v>
      </c>
      <c r="BE12" s="32"/>
      <c r="BF12" s="33"/>
      <c r="BG12" s="32">
        <f>1*BG3*0.25+1*BG4*0.75</f>
        <v>2050</v>
      </c>
      <c r="BH12" s="32">
        <v>9</v>
      </c>
      <c r="BI12" s="32">
        <v>291</v>
      </c>
      <c r="BJ12" s="32"/>
      <c r="BK12" s="32"/>
      <c r="BL12" s="32"/>
      <c r="BM12" s="33"/>
      <c r="BN12" s="32"/>
      <c r="BO12" s="33"/>
      <c r="BP12" s="33"/>
      <c r="BQ12" s="33"/>
      <c r="BR12" s="33"/>
      <c r="BS12" s="33"/>
      <c r="BT12" s="33"/>
      <c r="BU12" s="34">
        <f>I12+AR12+AT12+AV12+AX12+BD12+BG12+BI12</f>
        <v>114328.255</v>
      </c>
    </row>
    <row r="13" spans="1:73" x14ac:dyDescent="0.25">
      <c r="A13" s="35" t="s">
        <v>92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3"/>
      <c r="AI13" s="32"/>
      <c r="AJ13" s="32"/>
      <c r="AK13" s="32"/>
      <c r="AL13" s="32"/>
      <c r="AM13" s="32"/>
      <c r="AN13" s="32"/>
      <c r="AO13" s="32"/>
      <c r="AP13" s="32"/>
      <c r="AQ13" s="33"/>
      <c r="AR13" s="32"/>
      <c r="AS13" s="32"/>
      <c r="AT13" s="32"/>
      <c r="AU13" s="33"/>
      <c r="AV13" s="32"/>
      <c r="AW13" s="33"/>
      <c r="AX13" s="33"/>
      <c r="AY13" s="32"/>
      <c r="AZ13" s="33"/>
      <c r="BA13" s="32"/>
      <c r="BB13" s="33"/>
      <c r="BC13" s="33"/>
      <c r="BD13" s="33"/>
      <c r="BE13" s="32"/>
      <c r="BF13" s="33"/>
      <c r="BG13" s="33"/>
      <c r="BH13" s="33"/>
      <c r="BI13" s="32"/>
      <c r="BJ13" s="32"/>
      <c r="BK13" s="32"/>
      <c r="BL13" s="32"/>
      <c r="BM13" s="33"/>
      <c r="BN13" s="32">
        <v>1</v>
      </c>
      <c r="BO13" s="32">
        <v>4405</v>
      </c>
      <c r="BP13" s="32">
        <v>4405</v>
      </c>
      <c r="BQ13" s="33"/>
      <c r="BR13" s="33"/>
      <c r="BS13" s="33"/>
      <c r="BT13" s="33"/>
      <c r="BU13" s="34">
        <f>I13+AR13+AT13+AV13+AX13+BD13+BG13+BI13+BP13</f>
        <v>4405</v>
      </c>
    </row>
    <row r="14" spans="1:73" ht="24.75" x14ac:dyDescent="0.25">
      <c r="A14" s="36" t="s">
        <v>12</v>
      </c>
      <c r="B14" s="32"/>
      <c r="C14" s="32"/>
      <c r="D14" s="32"/>
      <c r="E14" s="32"/>
      <c r="F14" s="32"/>
      <c r="G14" s="32"/>
      <c r="H14" s="32"/>
      <c r="I14" s="32">
        <v>15209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  <c r="AI14" s="32"/>
      <c r="AJ14" s="32"/>
      <c r="AK14" s="32"/>
      <c r="AL14" s="32"/>
      <c r="AM14" s="32"/>
      <c r="AN14" s="32"/>
      <c r="AO14" s="32"/>
      <c r="AP14" s="32"/>
      <c r="AQ14" s="33"/>
      <c r="AR14" s="32"/>
      <c r="AS14" s="32"/>
      <c r="AT14" s="32"/>
      <c r="AU14" s="33"/>
      <c r="AV14" s="32"/>
      <c r="AW14" s="33"/>
      <c r="AX14" s="33"/>
      <c r="AY14" s="32"/>
      <c r="AZ14" s="33"/>
      <c r="BA14" s="32"/>
      <c r="BB14" s="33"/>
      <c r="BC14" s="33"/>
      <c r="BD14" s="33"/>
      <c r="BE14" s="32"/>
      <c r="BF14" s="33"/>
      <c r="BG14" s="33"/>
      <c r="BH14" s="32"/>
      <c r="BI14" s="32"/>
      <c r="BJ14" s="32"/>
      <c r="BK14" s="32"/>
      <c r="BL14" s="32"/>
      <c r="BM14" s="33"/>
      <c r="BN14" s="32"/>
      <c r="BO14" s="33"/>
      <c r="BP14" s="33"/>
      <c r="BQ14" s="33"/>
      <c r="BR14" s="33"/>
      <c r="BS14" s="33"/>
      <c r="BT14" s="33"/>
      <c r="BU14" s="34">
        <f>I14</f>
        <v>15209</v>
      </c>
    </row>
    <row r="15" spans="1:73" ht="24.75" x14ac:dyDescent="0.25">
      <c r="A15" s="57" t="s">
        <v>93</v>
      </c>
      <c r="B15" s="37"/>
      <c r="C15" s="3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32"/>
      <c r="AJ15" s="32"/>
      <c r="AK15" s="32"/>
      <c r="AL15" s="32"/>
      <c r="AM15" s="32"/>
      <c r="AN15" s="32"/>
      <c r="AO15" s="32"/>
      <c r="AP15" s="32"/>
      <c r="AQ15" s="33"/>
      <c r="AR15" s="32"/>
      <c r="AS15" s="32"/>
      <c r="AT15" s="32"/>
      <c r="AU15" s="33"/>
      <c r="AV15" s="32"/>
      <c r="AW15" s="33"/>
      <c r="AX15" s="33"/>
      <c r="AY15" s="32"/>
      <c r="AZ15" s="33"/>
      <c r="BA15" s="32"/>
      <c r="BB15" s="33"/>
      <c r="BC15" s="33"/>
      <c r="BD15" s="33"/>
      <c r="BE15" s="32"/>
      <c r="BF15" s="33">
        <v>57790</v>
      </c>
      <c r="BG15" s="33"/>
      <c r="BH15" s="32"/>
      <c r="BI15" s="32"/>
      <c r="BJ15" s="32"/>
      <c r="BK15" s="32"/>
      <c r="BL15" s="32"/>
      <c r="BM15" s="33"/>
      <c r="BN15" s="32"/>
      <c r="BO15" s="33"/>
      <c r="BP15" s="33"/>
      <c r="BQ15" s="33"/>
      <c r="BR15" s="33"/>
      <c r="BS15" s="33"/>
      <c r="BT15" s="33"/>
      <c r="BU15" s="34">
        <f>BF15</f>
        <v>57790</v>
      </c>
    </row>
    <row r="16" spans="1:73" x14ac:dyDescent="0.25">
      <c r="A16" s="58" t="s">
        <v>94</v>
      </c>
      <c r="B16" s="38"/>
      <c r="C16" s="38">
        <f>SUM(C7:C14)</f>
        <v>331770</v>
      </c>
      <c r="D16" s="38"/>
      <c r="E16" s="38">
        <f>SUM(E7:E14)</f>
        <v>611845</v>
      </c>
      <c r="F16" s="38"/>
      <c r="G16" s="38">
        <f>SUM(G7:G14)</f>
        <v>2344256.25</v>
      </c>
      <c r="H16" s="38">
        <f>SUM(H7:H14)</f>
        <v>111787.62250000001</v>
      </c>
      <c r="I16" s="39">
        <f>SUM(I7:I14)</f>
        <v>3399659.0787499999</v>
      </c>
      <c r="J16" s="38"/>
      <c r="K16" s="38"/>
      <c r="L16" s="38"/>
      <c r="M16" s="38">
        <f>SUM(M7:M14)</f>
        <v>62819</v>
      </c>
      <c r="N16" s="38"/>
      <c r="O16" s="38"/>
      <c r="P16" s="38"/>
      <c r="Q16" s="38"/>
      <c r="R16" s="38"/>
      <c r="S16" s="38">
        <f>SUM(S7:S14)</f>
        <v>237545</v>
      </c>
      <c r="T16" s="38"/>
      <c r="U16" s="38"/>
      <c r="V16" s="38"/>
      <c r="W16" s="38"/>
      <c r="X16" s="38"/>
      <c r="Y16" s="38"/>
      <c r="Z16" s="38">
        <f>SUM(Z7:Z14)</f>
        <v>10212.376</v>
      </c>
      <c r="AA16" s="39">
        <f>SUM(AA7:AA14)</f>
        <v>310576.37599999999</v>
      </c>
      <c r="AB16" s="38"/>
      <c r="AC16" s="38">
        <f>SUM(AC7:AC14)</f>
        <v>19845</v>
      </c>
      <c r="AD16" s="38"/>
      <c r="AE16" s="38">
        <f>SUM(AE7:AE14)</f>
        <v>1607</v>
      </c>
      <c r="AF16" s="39">
        <f>SUM(AF7:AF14)</f>
        <v>21452</v>
      </c>
      <c r="AG16" s="38"/>
      <c r="AH16" s="40">
        <f>SUM(AH7:AH14)</f>
        <v>30</v>
      </c>
      <c r="AI16" s="38"/>
      <c r="AJ16" s="38"/>
      <c r="AK16" s="38"/>
      <c r="AL16" s="38">
        <f>SUM(AL7:AL14)</f>
        <v>42352.5</v>
      </c>
      <c r="AM16" s="38"/>
      <c r="AN16" s="38">
        <f>SUM(AN7:AN14)</f>
        <v>35399</v>
      </c>
      <c r="AO16" s="38"/>
      <c r="AP16" s="39">
        <f>SUM(AP7:AP14)</f>
        <v>80396</v>
      </c>
      <c r="AQ16" s="41"/>
      <c r="AR16" s="39">
        <f>SUM(AR7:AR14)</f>
        <v>150978.5</v>
      </c>
      <c r="AS16" s="38"/>
      <c r="AT16" s="39">
        <f>SUM(AT7:AT14)</f>
        <v>22837.5</v>
      </c>
      <c r="AU16" s="41"/>
      <c r="AV16" s="39">
        <f>SUM(AV7:AV14)</f>
        <v>65886</v>
      </c>
      <c r="AW16" s="41"/>
      <c r="AX16" s="40">
        <f>SUM(AX7:AX14)</f>
        <v>31280</v>
      </c>
      <c r="AY16" s="41"/>
      <c r="AZ16" s="41"/>
      <c r="BA16" s="41"/>
      <c r="BB16" s="41"/>
      <c r="BC16" s="41"/>
      <c r="BD16" s="40">
        <f>SUM(BD7:BD14)</f>
        <v>494283.53700000007</v>
      </c>
      <c r="BE16" s="40">
        <f>SUM(BE7:BE14)</f>
        <v>76983</v>
      </c>
      <c r="BF16" s="39">
        <v>57790</v>
      </c>
      <c r="BG16" s="40">
        <f>SUM(BG7:BG14)</f>
        <v>12300</v>
      </c>
      <c r="BH16" s="38"/>
      <c r="BI16" s="39">
        <f>SUM(BI7:BI14)</f>
        <v>35088.75</v>
      </c>
      <c r="BJ16" s="38"/>
      <c r="BK16" s="38"/>
      <c r="BL16" s="39">
        <f>SUM(BL7:BL14)</f>
        <v>18267</v>
      </c>
      <c r="BM16" s="41"/>
      <c r="BN16" s="38"/>
      <c r="BO16" s="41"/>
      <c r="BP16" s="40">
        <f>SUM(BP7:BP14)</f>
        <v>4405</v>
      </c>
      <c r="BQ16" s="41"/>
      <c r="BR16" s="40">
        <f>SUM(BR7:BR14)</f>
        <v>4196.5</v>
      </c>
      <c r="BS16" s="41"/>
      <c r="BT16" s="40">
        <f>SUM(BT7:BT14)</f>
        <v>11192.5</v>
      </c>
      <c r="BU16" s="42">
        <f>SUM(BU7:BU15)</f>
        <v>4717205.74175</v>
      </c>
    </row>
    <row r="18" spans="1:73" x14ac:dyDescent="0.25">
      <c r="BU18" s="43"/>
    </row>
    <row r="19" spans="1:73" x14ac:dyDescent="0.25">
      <c r="A19" s="61" t="s">
        <v>95</v>
      </c>
      <c r="B19" s="61"/>
      <c r="C19" s="61"/>
      <c r="D19" s="61"/>
      <c r="E19" s="61"/>
      <c r="F19" s="61"/>
      <c r="G19" s="61"/>
      <c r="H19" s="61"/>
      <c r="I19" s="61"/>
      <c r="BU19" s="43"/>
    </row>
    <row r="20" spans="1:73" x14ac:dyDescent="0.25">
      <c r="A20" s="61" t="s">
        <v>96</v>
      </c>
      <c r="B20" s="61"/>
      <c r="C20" s="61"/>
      <c r="D20" s="61"/>
      <c r="E20" s="61"/>
      <c r="F20" s="61"/>
      <c r="G20" s="61"/>
      <c r="H20" s="61"/>
      <c r="I20" s="61"/>
      <c r="BU20" s="43"/>
    </row>
    <row r="21" spans="1:73" x14ac:dyDescent="0.25">
      <c r="BU21" s="43"/>
    </row>
    <row r="22" spans="1:73" x14ac:dyDescent="0.25">
      <c r="A22" s="62" t="s">
        <v>17</v>
      </c>
      <c r="B22" s="65" t="s">
        <v>15</v>
      </c>
      <c r="C22" s="65"/>
      <c r="D22" s="3"/>
      <c r="E22" s="3">
        <v>12901</v>
      </c>
      <c r="F22" s="3"/>
      <c r="G22" s="3">
        <v>2311</v>
      </c>
      <c r="H22" s="3"/>
      <c r="I22" s="66" t="s">
        <v>97</v>
      </c>
      <c r="J22" s="69"/>
      <c r="BU22" s="43"/>
    </row>
    <row r="23" spans="1:73" x14ac:dyDescent="0.25">
      <c r="A23" s="63"/>
      <c r="B23" s="65" t="s">
        <v>16</v>
      </c>
      <c r="C23" s="65"/>
      <c r="D23" s="3"/>
      <c r="E23" s="3">
        <v>14523</v>
      </c>
      <c r="F23" s="3"/>
      <c r="G23" s="3">
        <v>2601</v>
      </c>
      <c r="H23" s="3"/>
      <c r="I23" s="67"/>
      <c r="J23" s="69"/>
      <c r="BU23" s="43"/>
    </row>
    <row r="24" spans="1:73" ht="60.75" x14ac:dyDescent="0.25">
      <c r="A24" s="64"/>
      <c r="B24" s="44"/>
      <c r="C24" s="44"/>
      <c r="D24" s="45" t="s">
        <v>98</v>
      </c>
      <c r="E24" s="59" t="s">
        <v>99</v>
      </c>
      <c r="F24" s="59" t="s">
        <v>5</v>
      </c>
      <c r="G24" s="59" t="s">
        <v>100</v>
      </c>
      <c r="H24" s="59" t="s">
        <v>101</v>
      </c>
      <c r="I24" s="68"/>
      <c r="BU24" s="43"/>
    </row>
    <row r="25" spans="1:73" x14ac:dyDescent="0.25">
      <c r="A25" s="44"/>
      <c r="B25" s="44"/>
      <c r="C25" s="44"/>
      <c r="D25" s="44"/>
      <c r="E25" s="44"/>
      <c r="F25" s="44"/>
      <c r="G25" s="44"/>
      <c r="H25" s="44"/>
      <c r="I25" s="44"/>
      <c r="BU25" s="43"/>
    </row>
    <row r="26" spans="1:73" x14ac:dyDescent="0.25">
      <c r="A26" s="46" t="s">
        <v>102</v>
      </c>
      <c r="B26" s="47"/>
      <c r="C26" s="47"/>
      <c r="D26" s="48">
        <v>3</v>
      </c>
      <c r="E26" s="48">
        <v>42353</v>
      </c>
      <c r="F26" s="48">
        <v>14</v>
      </c>
      <c r="G26" s="48">
        <v>35399</v>
      </c>
      <c r="H26" s="48">
        <v>2644</v>
      </c>
      <c r="I26" s="49">
        <f>E26+G26+H26</f>
        <v>80396</v>
      </c>
      <c r="J26" s="50"/>
      <c r="BU26" s="43"/>
    </row>
    <row r="27" spans="1:73" x14ac:dyDescent="0.25">
      <c r="BU27" s="43"/>
    </row>
    <row r="29" spans="1:73" x14ac:dyDescent="0.25">
      <c r="A29" s="95" t="s">
        <v>103</v>
      </c>
      <c r="BT29" s="51"/>
      <c r="BU29" s="52"/>
    </row>
    <row r="30" spans="1:73" x14ac:dyDescent="0.25">
      <c r="BT30" s="51"/>
      <c r="BU30" s="52"/>
    </row>
    <row r="31" spans="1:73" x14ac:dyDescent="0.25">
      <c r="BT31" s="51"/>
      <c r="BU31" s="52"/>
    </row>
    <row r="32" spans="1:73" x14ac:dyDescent="0.25">
      <c r="BT32" s="51"/>
      <c r="BU32" s="52"/>
    </row>
    <row r="33" spans="72:73" x14ac:dyDescent="0.25">
      <c r="BT33" s="51"/>
      <c r="BU33" s="53"/>
    </row>
    <row r="34" spans="72:73" x14ac:dyDescent="0.25">
      <c r="BU34" s="54"/>
    </row>
  </sheetData>
  <mergeCells count="27">
    <mergeCell ref="AW5:AX5"/>
    <mergeCell ref="BD5:BD6"/>
    <mergeCell ref="BF5:BF6"/>
    <mergeCell ref="A5:A6"/>
    <mergeCell ref="I5:I6"/>
    <mergeCell ref="AA5:AA6"/>
    <mergeCell ref="AB5:AE5"/>
    <mergeCell ref="AF5:AF6"/>
    <mergeCell ref="AG5:AH5"/>
    <mergeCell ref="AI5:AO5"/>
    <mergeCell ref="AP5:AP6"/>
    <mergeCell ref="BU5:BU6"/>
    <mergeCell ref="A19:I19"/>
    <mergeCell ref="A20:I20"/>
    <mergeCell ref="A22:A24"/>
    <mergeCell ref="B22:C22"/>
    <mergeCell ref="I22:I24"/>
    <mergeCell ref="J22:J23"/>
    <mergeCell ref="B23:C23"/>
    <mergeCell ref="B5:H5"/>
    <mergeCell ref="BG5:BI5"/>
    <mergeCell ref="BN5:BO5"/>
    <mergeCell ref="BP5:BP6"/>
    <mergeCell ref="BR5:BR6"/>
    <mergeCell ref="BT5:BT6"/>
    <mergeCell ref="AQ5:AT5"/>
    <mergeCell ref="AU5:AV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K. Dimitrova</dc:creator>
  <cp:lastModifiedBy>Kristina K. Dimitrova</cp:lastModifiedBy>
  <cp:lastPrinted>2021-03-11T11:38:53Z</cp:lastPrinted>
  <dcterms:created xsi:type="dcterms:W3CDTF">2021-03-11T11:36:43Z</dcterms:created>
  <dcterms:modified xsi:type="dcterms:W3CDTF">2022-03-28T12:17:54Z</dcterms:modified>
</cp:coreProperties>
</file>