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5"/>
  </bookViews>
  <sheets>
    <sheet name="PROGNOZA" sheetId="1" r:id="rId1"/>
    <sheet name="OTCHET" sheetId="2" r:id="rId2"/>
    <sheet name="RAZHOD" sheetId="3" r:id="rId3"/>
    <sheet name="RAZ_1" sheetId="4" r:id="rId4"/>
    <sheet name="RAZ_2" sheetId="5" r:id="rId5"/>
    <sheet name="PRIHODI" sheetId="6" r:id="rId6"/>
  </sheets>
  <definedNames/>
  <calcPr fullCalcOnLoad="1"/>
</workbook>
</file>

<file path=xl/sharedStrings.xml><?xml version="1.0" encoding="utf-8"?>
<sst xmlns="http://schemas.openxmlformats.org/spreadsheetml/2006/main" count="201" uniqueCount="140">
  <si>
    <t xml:space="preserve">   О Б Р А З О В А Н И Е </t>
  </si>
  <si>
    <t xml:space="preserve">   С О Ц И А Л Н О     П О Д П О М А Г А Н Е  </t>
  </si>
  <si>
    <t xml:space="preserve"> ДЪРЖАВНИ ДЕЙНОСТИ</t>
  </si>
  <si>
    <t xml:space="preserve">                -   КАПИТАЛОВИ РАЗХОДИ </t>
  </si>
  <si>
    <t xml:space="preserve">                -   КАПИТАЛОВИ РАЗХОДИ  </t>
  </si>
  <si>
    <t xml:space="preserve">                         -   КАПИТАЛОВИ РАЗХОДИ  </t>
  </si>
  <si>
    <t xml:space="preserve">  ОБЩО</t>
  </si>
  <si>
    <t xml:space="preserve">      -   КАПИТАЛОВИ РАЗХОДИ</t>
  </si>
  <si>
    <t xml:space="preserve">   ОБЩИНСКИ   СЪВЕТ</t>
  </si>
  <si>
    <t xml:space="preserve">      а/  ЦЕЛОДНЕВНИ ДЕТСКИ ГРАДИНИ </t>
  </si>
  <si>
    <t xml:space="preserve">     ЖИЛИЩНО СТРОИТ. И  БКС</t>
  </si>
  <si>
    <t xml:space="preserve">         а/  ОСВЕТЛЕНИЕ  НА  УЛИЦИ  И  ПЛОЩАДИ </t>
  </si>
  <si>
    <t xml:space="preserve">         б/   Ч И С Т О Т А </t>
  </si>
  <si>
    <t xml:space="preserve">         а/  ДЕТСКИ  СПОРТНИ  ШКОЛИ</t>
  </si>
  <si>
    <t xml:space="preserve">         б/  СПОРТНИ   БАЗИ</t>
  </si>
  <si>
    <t xml:space="preserve">         в/    Т У Р И З Ъ М</t>
  </si>
  <si>
    <t xml:space="preserve">    ДОФИНАНСИРАНЕ</t>
  </si>
  <si>
    <t xml:space="preserve">     -   ОТ  ДРУГИ НЕДАНЪЧНИ ПРИХОДИ</t>
  </si>
  <si>
    <t xml:space="preserve">   - СУБСИДИЯ ЗА КАПИТАЛОВИ РАЗХОДИ</t>
  </si>
  <si>
    <t xml:space="preserve">      -  ДАНЪК ВЪРХУ НЕДВИЖИМИ ИМОТИ</t>
  </si>
  <si>
    <t xml:space="preserve">      -  ДАНЪК  ВЪРХУ  НАСЛЕДСТВАТА</t>
  </si>
  <si>
    <t xml:space="preserve">      -  ДАНЪК ВЪРХУ ПРЕВОЗНИ СРЕДСТВА</t>
  </si>
  <si>
    <t xml:space="preserve">      -  ДАНЪК ПРИ ПРИДОБИВАНЕ НА ИМУЩЕСТВО</t>
  </si>
  <si>
    <t xml:space="preserve">      -  ПЪТЕН  ДАНЪК</t>
  </si>
  <si>
    <t xml:space="preserve">      -  ДРУГИ  ДАНЪЦИ</t>
  </si>
  <si>
    <t xml:space="preserve">      -  ОТ  СОБСТВЕНОСТ</t>
  </si>
  <si>
    <t xml:space="preserve">                 а/  от  наеми за имущество</t>
  </si>
  <si>
    <t xml:space="preserve">                 б/   от  наеми за земя</t>
  </si>
  <si>
    <t xml:space="preserve">                 в/   от  дивиденти</t>
  </si>
  <si>
    <t xml:space="preserve">                 г/   от  лихви по текущи  сметки</t>
  </si>
  <si>
    <t xml:space="preserve">        -  ОТ  ОБЩИНСКИ  ТАКСИ</t>
  </si>
  <si>
    <t xml:space="preserve">             а/  от  ползване детски градини</t>
  </si>
  <si>
    <t xml:space="preserve">            б/   от  ползване домашен социален патронаж</t>
  </si>
  <si>
    <t xml:space="preserve">            в/   от  ползване пазари и тържища</t>
  </si>
  <si>
    <t xml:space="preserve">            г/   от  битови отпадъци</t>
  </si>
  <si>
    <t xml:space="preserve">           д/   от  добив кариерни материали</t>
  </si>
  <si>
    <t xml:space="preserve">           д/   от  технически услуги</t>
  </si>
  <si>
    <t xml:space="preserve">           е/   от  административни услуги</t>
  </si>
  <si>
    <t xml:space="preserve">           ж/   от  други общински такси опр.със закон</t>
  </si>
  <si>
    <t xml:space="preserve">     -  ОТ ГЛОБИ, САНКЦИИ И КАКАЗАТЕЛНИ ЛИХВИ</t>
  </si>
  <si>
    <t xml:space="preserve">     -  ОТ  ДАНЪК В/ ПРИХОДИ ОТ СТОП.ДЕЙНОСТ</t>
  </si>
  <si>
    <t xml:space="preserve">   -  ОТ  ПРОДАЖБИ НА ДЪРЖ.И ОБЩИНСКО ИМУЩ.-ВО</t>
  </si>
  <si>
    <t xml:space="preserve">             а/   от  продажби на  ДМА </t>
  </si>
  <si>
    <t xml:space="preserve">             б/   от  продажби на  НДА</t>
  </si>
  <si>
    <t xml:space="preserve">             в/   от  продажби на  земя</t>
  </si>
  <si>
    <t xml:space="preserve">     -  ОТ ДАРЕНИЯ, ПОМОЩИ И ДР. ОТ СТРАНАТА</t>
  </si>
  <si>
    <t xml:space="preserve">                     б/  Субсидия за капиталови разходи</t>
  </si>
  <si>
    <t xml:space="preserve">     -  ОТ    К О Н Ц Е С И И                                                  </t>
  </si>
  <si>
    <t>ПРИХОДИ</t>
  </si>
  <si>
    <t xml:space="preserve">           б/ ОБЩИНСКА БОЛНИЦА</t>
  </si>
  <si>
    <t xml:space="preserve">           а/ МЕД.СЕСТРИ В ОБЩ.УЧИЛИЩА</t>
  </si>
  <si>
    <t xml:space="preserve">             а/ ДРУГИ ДЕЙНОСТИ ПО ИКОНОМИКАТА </t>
  </si>
  <si>
    <t xml:space="preserve">             б/ ДРУГИ ДЕЙНОСТИ ПО СЕЛСКО И ГОР.С-ВО</t>
  </si>
  <si>
    <t xml:space="preserve">             в/ МЛАДЕЖКИ ДОМ</t>
  </si>
  <si>
    <t xml:space="preserve">    З Д Р А В Е О П А З В А Н Е</t>
  </si>
  <si>
    <t xml:space="preserve"> МЕСТНИ ДЕЙНОСТИ</t>
  </si>
  <si>
    <t xml:space="preserve">      б/  ПОЛУДНЕВНИ ДЕТСКИ ГРАДИНИ </t>
  </si>
  <si>
    <t xml:space="preserve">а/  ДРУГИ ПОМОЩИ И ОБЕЗЩЕТЕНИЯ   </t>
  </si>
  <si>
    <t xml:space="preserve"> б/  ДИРЕКЦИЯ ЗА СОЦИАЛНО ПОДПОМАГАНЕ </t>
  </si>
  <si>
    <t xml:space="preserve">  КОНТРОЛНИ  ДЪРЖАВНИ  ДЕЙНОСТИ     </t>
  </si>
  <si>
    <t xml:space="preserve">  ДЪРЖАВНИ  И  ОБЩИНСКИ  СЛУЖБИ ПО ИЗБОРИ     </t>
  </si>
  <si>
    <t xml:space="preserve">  ОБЩИНСКА  АДМИНИСТРАЦИЯ                        </t>
  </si>
  <si>
    <t xml:space="preserve">  ОТБРАНА  И  СИГУРНОСТ </t>
  </si>
  <si>
    <t xml:space="preserve">    ФИЗИЧЕСКА  КУЛТУРА  И  СПОРТ</t>
  </si>
  <si>
    <t xml:space="preserve">       ИКОНОМИЧЕСКИ ДЕЙНОСТИ И УСЛУГИ  </t>
  </si>
  <si>
    <t>ОБЩО</t>
  </si>
  <si>
    <t xml:space="preserve">             г/   СЛУЖБИ ПО ПОЗЕМЛ.РЕФОРМА  </t>
  </si>
  <si>
    <t xml:space="preserve">            а/   СПОРТ  ЗА  ВСИЧКИ</t>
  </si>
  <si>
    <t xml:space="preserve">            б/   ЧИТАЛИЩА     </t>
  </si>
  <si>
    <t xml:space="preserve">     КУЛТУРА, ПОЧИВНО ДЕЛО, РЕЛИГ.ДЕЙНОСТИ  </t>
  </si>
  <si>
    <t xml:space="preserve">             в/  МУЗЕИ И ПАМЕТНИЦИ НА КУЛТУРАТА  </t>
  </si>
  <si>
    <t xml:space="preserve">             г/  ОБРЕДНИ  ДОМОВЕ </t>
  </si>
  <si>
    <t xml:space="preserve">             д/  ДРУГИ ДЕЙНОСТИ ПО КУЛТУРАТА </t>
  </si>
  <si>
    <t xml:space="preserve">         в/  ДРУГИ  ДЕЙНОСТИ  ПО  БЛАГОУСТРОЯВАНЕТО</t>
  </si>
  <si>
    <t xml:space="preserve">                       -   КАПИТАЛОВИ РАЗХОДИ </t>
  </si>
  <si>
    <t xml:space="preserve">                       -   КАПИТАЛОВИ РАЗХОДИ</t>
  </si>
  <si>
    <t xml:space="preserve">         г/ ВОДОСНАБДЯВАНЕ И КАНАЛИЗАЦИЯ</t>
  </si>
  <si>
    <t xml:space="preserve">         д/   О З Е Л Е Н Я В А Н Е</t>
  </si>
  <si>
    <t xml:space="preserve">         г/ ПРОГРАМА  ЗА  ВРЕМЕННА  ЗАЕТОСТ </t>
  </si>
  <si>
    <t xml:space="preserve">         в/   ДОМАШЕН СОЦИАЛЕН ПАТРОНАЖ </t>
  </si>
  <si>
    <t xml:space="preserve">         б/   ДОМОВЕ ЗА ДЕЦА И МЛАД. С УМСТВ.ИЗИСТАН.</t>
  </si>
  <si>
    <t xml:space="preserve">         а/   ДОМ  ЗА  СТАРИ  ХОРА </t>
  </si>
  <si>
    <t xml:space="preserve">           в/  ДРУГИ ДЕЙНОСТИ ПО ЗДРАВЕОПАЗВАНЕТО</t>
  </si>
  <si>
    <t xml:space="preserve">      в/  ПРЕДУЧИЛИЩНА ПОДГОТОВКА</t>
  </si>
  <si>
    <t xml:space="preserve">      г/  ОБЩООБРАЗОВАТЕЛНИ УЧИЛИЩА</t>
  </si>
  <si>
    <t xml:space="preserve">      д/  О Б Щ Е Ж И Т И Я</t>
  </si>
  <si>
    <t xml:space="preserve">      е/  ИЗВЪНУЧИЛИЩНА ДЕЙНОСТ </t>
  </si>
  <si>
    <t xml:space="preserve">       ж/  ДРУГИ  ДЕЙНОСТИ  ЗА  ДЕЦАТА </t>
  </si>
  <si>
    <t xml:space="preserve">       з/  ДРУГИ  ДЕЙНОСТИ ПО ОБРАЗОВАНИЕТО</t>
  </si>
  <si>
    <t xml:space="preserve">                  -   КАПИТАЛОВИ РАЗХОДИ  </t>
  </si>
  <si>
    <t xml:space="preserve">                 -   КАПИТАЛОВИ РАЗХОДИ  </t>
  </si>
  <si>
    <t xml:space="preserve">             г/  СЛУЖБИ ПО ПОЗЕМЛ.РЕФОРМА  </t>
  </si>
  <si>
    <t xml:space="preserve">СОЦ .ПОДПОМАГАНЕ  </t>
  </si>
  <si>
    <t>ЗДРАВЕОПАЗВАНЕ</t>
  </si>
  <si>
    <t xml:space="preserve">ОБРАЗОВАНИЕ </t>
  </si>
  <si>
    <t xml:space="preserve">ОТБРАНА  </t>
  </si>
  <si>
    <t xml:space="preserve">ОБЩ.  АДМИН.                       </t>
  </si>
  <si>
    <t xml:space="preserve">ИЗБОРИ     </t>
  </si>
  <si>
    <t>ОБЩ.    СЪВЕТ</t>
  </si>
  <si>
    <t>КОНТРОЛ</t>
  </si>
  <si>
    <t>БКС</t>
  </si>
  <si>
    <t>СПОРТ</t>
  </si>
  <si>
    <t>КУЛТУРА</t>
  </si>
  <si>
    <t>ИКОН. ДЕЙНОСТИ</t>
  </si>
  <si>
    <t>БЕЗЛИХВЕНИ  ЗАЕМИ</t>
  </si>
  <si>
    <t xml:space="preserve">ДАНЪК ВЪРХУ ДОХОДИТЕ НА ФИЗИЧЕСКИ ЛИЦА </t>
  </si>
  <si>
    <t>І.   ПРИХОДИ  ЗА  ДЪРЖАВНИ ДЕЙНОСТИ</t>
  </si>
  <si>
    <t>ВЗАИМООТНОШЕНИЯ С ЦЕНТРАЛНИЯ БЮДЖЕТ</t>
  </si>
  <si>
    <t>Т Р А Н С Ф Е Р И</t>
  </si>
  <si>
    <t>ФИНАНСИРАНЕ НА ДЕФИЦИТА   /  ИИЗЛИШЪКА  /</t>
  </si>
  <si>
    <t>ІІ.  ПРИХОДИ ЗА ОБЩИНСКИ ДЕЙНОСТИ</t>
  </si>
  <si>
    <t>ИМУЩЕСТВЕНИ   ДАНЪЦИ</t>
  </si>
  <si>
    <t>НЕДАНЪЧНИ   ПРИХОДИ</t>
  </si>
  <si>
    <t>ВЗАИМООТНОШЕНИЯ   С  ЦЕНТРАЛНИЯ БЮДЖЕТ</t>
  </si>
  <si>
    <t>ТРАНСФЕРИ  ОТ  И  ЗА   БЮДЖЕТНИ  СМЕТКИ</t>
  </si>
  <si>
    <t>ОБЩО ПРИХОДИ</t>
  </si>
  <si>
    <t>ДРУГИ</t>
  </si>
  <si>
    <t>ОБЩО РАЗХОДИ</t>
  </si>
  <si>
    <t>ОБЩИНСКИ   СЪВЕТ</t>
  </si>
  <si>
    <t xml:space="preserve">ОБЩИНСКА  АДМИНИСТРАЦИЯ                        </t>
  </si>
  <si>
    <t xml:space="preserve">ОТБРАНА  И  СИГУРНОСТ </t>
  </si>
  <si>
    <t xml:space="preserve">О Б Р А З О В А Н И Е </t>
  </si>
  <si>
    <t>З Д Р А В Е О П А З В А Н Е</t>
  </si>
  <si>
    <t xml:space="preserve">С О Ц И А Л Н О     П О Д П О М А Г А Н Е  </t>
  </si>
  <si>
    <t>ЖИЛИЩНО СТРОИТ. И  БКС</t>
  </si>
  <si>
    <t>ФИЗИЧЕСКА  КУЛТУРА  И  СПОРТ</t>
  </si>
  <si>
    <t xml:space="preserve">КУЛТУРА, ПОЧИВНО ДЕЛО, РЕЛИГ.ДЕЙНОСТИ  </t>
  </si>
  <si>
    <t xml:space="preserve">                 -   КАПИТАЛОВИ РАЗХОДИ</t>
  </si>
  <si>
    <t>ПРИХОДИ  ЗА  ДЪРЖАВНИ ДЕЙНОСТИ</t>
  </si>
  <si>
    <t>ПРИХОДИ ЗА ОБЩИНСКИ ДЕЙНОСТИ</t>
  </si>
  <si>
    <t xml:space="preserve">                 -  ОБЩО КАПИТАЛОВИ РАЗХОДИ</t>
  </si>
  <si>
    <t xml:space="preserve">КАСОВО ИЗПЪЛНЕНИЕ НА ОБЩИНСКИЯ БЮДЖЕТ - ОБЩИНА РАДОМИР </t>
  </si>
  <si>
    <t>2001-2005 ГОДИНА</t>
  </si>
  <si>
    <t xml:space="preserve">ПРИХОДИ В ОБЩИНСКИЯ БЮДЖЕТ </t>
  </si>
  <si>
    <t>2001 - 2005 ГОДИНА</t>
  </si>
  <si>
    <t>ПРИЛОЖЕНИЕ №6</t>
  </si>
  <si>
    <t>ПРИЛОЖЕНИЕ №7</t>
  </si>
  <si>
    <t>ЗА ПЕРИОДА 2006-2015 ГОДИНА</t>
  </si>
  <si>
    <t xml:space="preserve">ФИНАНСОВА ПРОГНОЗА </t>
  </si>
  <si>
    <t>ПРИЛОЖЕНИЕ №10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</si>
</sst>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_);_(* \(#,##0.000\);_(* &quot;-&quot;??_);_(@_)"/>
    <numFmt numFmtId="169" formatCode="0.000"/>
    <numFmt numFmtId="170" formatCode="_(* #,##0.0_);_(* \(#,##0.0\);_(* &quot;-&quot;?_);_(@_)"/>
    <numFmt numFmtId="171" formatCode="_(* #,##0.0000_);_(* \(#,##0.0000\);_(* &quot;-&quot;??_);_(@_)"/>
    <numFmt numFmtId="172" formatCode="_(* #,##0.00000_);_(* \(#,##0.000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14"/>
      <name val="Arial"/>
      <family val="0"/>
    </font>
    <font>
      <sz val="11.75"/>
      <name val="Arial"/>
      <family val="0"/>
    </font>
    <font>
      <b/>
      <i/>
      <sz val="12"/>
      <name val="Arial"/>
      <family val="2"/>
    </font>
    <font>
      <b/>
      <sz val="16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1" fillId="0" borderId="0" xfId="15" applyFont="1" applyBorder="1" applyAlignment="1">
      <alignment/>
    </xf>
    <xf numFmtId="43" fontId="0" fillId="0" borderId="0" xfId="15" applyAlignment="1">
      <alignment/>
    </xf>
    <xf numFmtId="165" fontId="3" fillId="0" borderId="8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0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43" fontId="0" fillId="0" borderId="0" xfId="15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1" fillId="0" borderId="8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3" fillId="0" borderId="10" xfId="15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vertical="center"/>
    </xf>
    <xf numFmtId="165" fontId="3" fillId="2" borderId="13" xfId="15" applyNumberFormat="1" applyFont="1" applyFill="1" applyBorder="1" applyAlignment="1">
      <alignment/>
    </xf>
    <xf numFmtId="43" fontId="0" fillId="0" borderId="0" xfId="15" applyFill="1" applyAlignment="1">
      <alignment/>
    </xf>
    <xf numFmtId="165" fontId="3" fillId="2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8" xfId="15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5" xfId="15" applyNumberFormat="1" applyFill="1" applyBorder="1" applyAlignment="1">
      <alignment/>
    </xf>
    <xf numFmtId="0" fontId="3" fillId="0" borderId="5" xfId="0" applyFont="1" applyFill="1" applyBorder="1" applyAlignment="1">
      <alignment/>
    </xf>
    <xf numFmtId="9" fontId="3" fillId="0" borderId="13" xfId="19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8" xfId="15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166" fontId="3" fillId="0" borderId="8" xfId="19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6" fontId="3" fillId="0" borderId="9" xfId="19" applyNumberFormat="1" applyFont="1" applyFill="1" applyBorder="1" applyAlignment="1">
      <alignment/>
    </xf>
    <xf numFmtId="165" fontId="3" fillId="2" borderId="8" xfId="15" applyNumberFormat="1" applyFont="1" applyFill="1" applyBorder="1" applyAlignment="1">
      <alignment/>
    </xf>
    <xf numFmtId="165" fontId="3" fillId="2" borderId="19" xfId="15" applyNumberFormat="1" applyFont="1" applyFill="1" applyBorder="1" applyAlignment="1">
      <alignment/>
    </xf>
    <xf numFmtId="165" fontId="3" fillId="2" borderId="9" xfId="15" applyNumberFormat="1" applyFont="1" applyFill="1" applyBorder="1" applyAlignment="1">
      <alignment/>
    </xf>
    <xf numFmtId="165" fontId="3" fillId="2" borderId="10" xfId="15" applyNumberFormat="1" applyFont="1" applyFill="1" applyBorder="1" applyAlignment="1">
      <alignment/>
    </xf>
    <xf numFmtId="165" fontId="3" fillId="2" borderId="11" xfId="15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" xfId="0" applyFont="1" applyBorder="1" applyAlignment="1">
      <alignment horizontal="center" wrapText="1"/>
    </xf>
    <xf numFmtId="165" fontId="3" fillId="0" borderId="24" xfId="15" applyNumberFormat="1" applyFont="1" applyBorder="1" applyAlignment="1">
      <alignment wrapText="1"/>
    </xf>
    <xf numFmtId="165" fontId="3" fillId="0" borderId="25" xfId="15" applyNumberFormat="1" applyFont="1" applyBorder="1" applyAlignment="1">
      <alignment wrapText="1"/>
    </xf>
    <xf numFmtId="165" fontId="3" fillId="0" borderId="4" xfId="15" applyNumberFormat="1" applyFont="1" applyBorder="1" applyAlignment="1">
      <alignment/>
    </xf>
    <xf numFmtId="165" fontId="3" fillId="0" borderId="4" xfId="15" applyNumberFormat="1" applyFont="1" applyFill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165" fontId="3" fillId="0" borderId="26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165" fontId="3" fillId="0" borderId="9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2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9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11" fillId="0" borderId="8" xfId="0" applyNumberFormat="1" applyFont="1" applyFill="1" applyBorder="1" applyAlignment="1">
      <alignment horizontal="center"/>
    </xf>
    <xf numFmtId="165" fontId="11" fillId="0" borderId="8" xfId="15" applyNumberFormat="1" applyFont="1" applyFill="1" applyBorder="1" applyAlignment="1">
      <alignment/>
    </xf>
    <xf numFmtId="165" fontId="11" fillId="0" borderId="9" xfId="0" applyNumberFormat="1" applyFont="1" applyFill="1" applyBorder="1" applyAlignment="1">
      <alignment horizontal="center"/>
    </xf>
    <xf numFmtId="165" fontId="11" fillId="0" borderId="9" xfId="15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9" fontId="0" fillId="0" borderId="0" xfId="19" applyFill="1" applyAlignment="1">
      <alignment/>
    </xf>
    <xf numFmtId="165" fontId="0" fillId="0" borderId="0" xfId="15" applyNumberFormat="1" applyFill="1" applyAlignment="1">
      <alignment/>
    </xf>
    <xf numFmtId="9" fontId="0" fillId="0" borderId="0" xfId="19" applyAlignment="1">
      <alignment/>
    </xf>
    <xf numFmtId="0" fontId="11" fillId="0" borderId="22" xfId="0" applyFont="1" applyBorder="1" applyAlignment="1">
      <alignment horizontal="center"/>
    </xf>
    <xf numFmtId="165" fontId="0" fillId="0" borderId="29" xfId="15" applyNumberFormat="1" applyBorder="1" applyAlignment="1">
      <alignment/>
    </xf>
    <xf numFmtId="165" fontId="11" fillId="0" borderId="30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11" fillId="0" borderId="29" xfId="15" applyNumberFormat="1" applyFont="1" applyBorder="1" applyAlignment="1">
      <alignment/>
    </xf>
    <xf numFmtId="165" fontId="0" fillId="2" borderId="8" xfId="15" applyNumberFormat="1" applyFill="1" applyBorder="1" applyAlignment="1">
      <alignment/>
    </xf>
    <xf numFmtId="165" fontId="1" fillId="2" borderId="8" xfId="15" applyNumberFormat="1" applyFont="1" applyFill="1" applyBorder="1" applyAlignment="1">
      <alignment/>
    </xf>
    <xf numFmtId="165" fontId="0" fillId="2" borderId="8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8" xfId="15" applyNumberFormat="1" applyFont="1" applyFill="1" applyBorder="1" applyAlignment="1">
      <alignment/>
    </xf>
    <xf numFmtId="165" fontId="1" fillId="0" borderId="26" xfId="15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65" fontId="0" fillId="0" borderId="8" xfId="15" applyNumberFormat="1" applyFont="1" applyFill="1" applyBorder="1" applyAlignment="1">
      <alignment/>
    </xf>
    <xf numFmtId="165" fontId="11" fillId="0" borderId="32" xfId="1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5" fontId="11" fillId="0" borderId="12" xfId="15" applyNumberFormat="1" applyFont="1" applyFill="1" applyBorder="1" applyAlignment="1">
      <alignment horizontal="center"/>
    </xf>
    <xf numFmtId="165" fontId="11" fillId="0" borderId="13" xfId="15" applyNumberFormat="1" applyFont="1" applyFill="1" applyBorder="1" applyAlignment="1">
      <alignment horizontal="center"/>
    </xf>
    <xf numFmtId="165" fontId="11" fillId="0" borderId="19" xfId="15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165" fontId="11" fillId="0" borderId="4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9" applyNumberFormat="1" applyAlignment="1">
      <alignment/>
    </xf>
    <xf numFmtId="9" fontId="3" fillId="0" borderId="0" xfId="19" applyFont="1" applyAlignment="1">
      <alignment/>
    </xf>
    <xf numFmtId="165" fontId="3" fillId="0" borderId="0" xfId="19" applyNumberFormat="1" applyFont="1" applyAlignment="1">
      <alignment/>
    </xf>
    <xf numFmtId="165" fontId="3" fillId="0" borderId="34" xfId="15" applyNumberFormat="1" applyFont="1" applyBorder="1" applyAlignment="1">
      <alignment/>
    </xf>
    <xf numFmtId="165" fontId="3" fillId="0" borderId="35" xfId="15" applyNumberFormat="1" applyFont="1" applyBorder="1" applyAlignment="1">
      <alignment wrapText="1"/>
    </xf>
    <xf numFmtId="165" fontId="3" fillId="0" borderId="36" xfId="15" applyNumberFormat="1" applyFont="1" applyBorder="1" applyAlignment="1">
      <alignment/>
    </xf>
    <xf numFmtId="165" fontId="3" fillId="0" borderId="37" xfId="15" applyNumberFormat="1" applyFont="1" applyBorder="1" applyAlignment="1">
      <alignment/>
    </xf>
    <xf numFmtId="165" fontId="1" fillId="0" borderId="37" xfId="15" applyNumberFormat="1" applyFont="1" applyBorder="1" applyAlignment="1">
      <alignment/>
    </xf>
    <xf numFmtId="165" fontId="3" fillId="0" borderId="37" xfId="15" applyNumberFormat="1" applyFont="1" applyFill="1" applyBorder="1" applyAlignment="1">
      <alignment/>
    </xf>
    <xf numFmtId="165" fontId="1" fillId="0" borderId="37" xfId="15" applyNumberFormat="1" applyFont="1" applyFill="1" applyBorder="1" applyAlignment="1">
      <alignment/>
    </xf>
    <xf numFmtId="165" fontId="1" fillId="0" borderId="37" xfId="15" applyNumberFormat="1" applyFont="1" applyFill="1" applyBorder="1" applyAlignment="1">
      <alignment/>
    </xf>
    <xf numFmtId="165" fontId="1" fillId="0" borderId="37" xfId="15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1" xfId="0" applyFont="1" applyBorder="1" applyAlignment="1">
      <alignment/>
    </xf>
    <xf numFmtId="165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11" fillId="0" borderId="16" xfId="15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165" fontId="0" fillId="0" borderId="17" xfId="15" applyNumberFormat="1" applyBorder="1" applyAlignment="1">
      <alignment/>
    </xf>
    <xf numFmtId="165" fontId="11" fillId="0" borderId="17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5" fontId="11" fillId="0" borderId="8" xfId="15" applyNumberFormat="1" applyFont="1" applyBorder="1" applyAlignment="1">
      <alignment/>
    </xf>
    <xf numFmtId="165" fontId="11" fillId="0" borderId="26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5" fontId="11" fillId="0" borderId="9" xfId="15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ХОРИЗАНТАЛЕН АНАЛИЗ НА ОБЩИНСКИТЕ РАЗХОДИ                                  ОБЩИНА РАДОМИР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RAZ_1!$B$5:$B$6</c:f>
              <c:strCache>
                <c:ptCount val="1"/>
                <c:pt idx="0">
                  <c:v>2001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RAZ_1!$B$7:$B$17</c:f>
              <c:numCache/>
            </c:numRef>
          </c:val>
          <c:shape val="box"/>
        </c:ser>
        <c:ser>
          <c:idx val="1"/>
          <c:order val="1"/>
          <c:tx>
            <c:strRef>
              <c:f>RAZ_1!$C$5:$C$6</c:f>
              <c:strCache>
                <c:ptCount val="1"/>
                <c:pt idx="0">
                  <c:v>2002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RAZ_1!$C$7:$C$17</c:f>
              <c:numCache/>
            </c:numRef>
          </c:val>
          <c:shape val="box"/>
        </c:ser>
        <c:ser>
          <c:idx val="2"/>
          <c:order val="2"/>
          <c:tx>
            <c:strRef>
              <c:f>RAZ_1!$D$5:$D$6</c:f>
              <c:strCache>
                <c:ptCount val="1"/>
                <c:pt idx="0">
                  <c:v>2003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cat>
            <c:strRef>
              <c:f>RAZ_1!$A$7:$A$17</c:f>
              <c:strCache/>
            </c:strRef>
          </c:cat>
          <c:val>
            <c:numRef>
              <c:f>RAZ_1!$D$7:$D$17</c:f>
              <c:numCache/>
            </c:numRef>
          </c:val>
          <c:shape val="box"/>
        </c:ser>
        <c:ser>
          <c:idx val="3"/>
          <c:order val="3"/>
          <c:tx>
            <c:strRef>
              <c:f>RAZ_1!$E$5:$E$6</c:f>
              <c:strCache>
                <c:ptCount val="1"/>
                <c:pt idx="0">
                  <c:v>2004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RAZ_1!$E$7:$E$17</c:f>
              <c:numCache/>
            </c:numRef>
          </c:val>
          <c:shape val="box"/>
        </c:ser>
        <c:ser>
          <c:idx val="4"/>
          <c:order val="4"/>
          <c:tx>
            <c:strRef>
              <c:f>RAZ_1!$F$5:$F$6</c:f>
              <c:strCache>
                <c:ptCount val="1"/>
                <c:pt idx="0">
                  <c:v>2005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RAZ_1!$F$7:$F$17</c:f>
              <c:numCache/>
            </c:numRef>
          </c:val>
          <c:shape val="box"/>
        </c:ser>
        <c:shape val="box"/>
        <c:axId val="39075168"/>
        <c:axId val="16132193"/>
      </c:bar3D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ВЕРТИКАЛЕН АНАЛИЗ НА РАЗХОДИТЕ                                                                                                     ОБЩИНА РАДОМИР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275"/>
          <c:w val="0.9827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RAZ_2!$C$5:$C$6</c:f>
              <c:strCache>
                <c:ptCount val="1"/>
                <c:pt idx="0">
                  <c:v>2001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RAZ_2!$C$7:$C$19</c:f>
              <c:numCache/>
            </c:numRef>
          </c:val>
          <c:shape val="box"/>
        </c:ser>
        <c:ser>
          <c:idx val="1"/>
          <c:order val="1"/>
          <c:tx>
            <c:strRef>
              <c:f>RAZ_2!$D$5:$D$6</c:f>
              <c:strCache>
                <c:ptCount val="1"/>
                <c:pt idx="0">
                  <c:v>2002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RAZ_2!$D$7:$D$19</c:f>
              <c:numCache/>
            </c:numRef>
          </c:val>
          <c:shape val="box"/>
        </c:ser>
        <c:ser>
          <c:idx val="2"/>
          <c:order val="2"/>
          <c:tx>
            <c:strRef>
              <c:f>RAZ_2!$E$5:$E$6</c:f>
              <c:strCache>
                <c:ptCount val="1"/>
                <c:pt idx="0">
                  <c:v>2003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cat>
            <c:strRef>
              <c:f>RAZ_2!$B$7:$B$19</c:f>
              <c:strCache/>
            </c:strRef>
          </c:cat>
          <c:val>
            <c:numRef>
              <c:f>RAZ_2!$E$7:$E$19</c:f>
              <c:numCache/>
            </c:numRef>
          </c:val>
          <c:shape val="box"/>
        </c:ser>
        <c:ser>
          <c:idx val="3"/>
          <c:order val="3"/>
          <c:tx>
            <c:strRef>
              <c:f>RAZ_2!$F$5:$F$6</c:f>
              <c:strCache>
                <c:ptCount val="1"/>
                <c:pt idx="0">
                  <c:v>2004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RAZ_2!$F$7:$F$19</c:f>
              <c:numCache/>
            </c:numRef>
          </c:val>
          <c:shape val="box"/>
        </c:ser>
        <c:ser>
          <c:idx val="4"/>
          <c:order val="4"/>
          <c:tx>
            <c:strRef>
              <c:f>RAZ_2!$G$5:$G$6</c:f>
              <c:strCache>
                <c:ptCount val="1"/>
                <c:pt idx="0">
                  <c:v>2005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RAZ_2!$G$7:$G$19</c:f>
              <c:numCache/>
            </c:numRef>
          </c:val>
          <c:shape val="box"/>
        </c:ser>
        <c:shape val="box"/>
        <c:axId val="10972010"/>
        <c:axId val="31639227"/>
      </c:bar3D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0.01125</cdr:y>
    </cdr:from>
    <cdr:to>
      <cdr:x>0.97325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5715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ПРИЛОЖЕНИЕ №8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95250</xdr:rowOff>
    </xdr:from>
    <xdr:to>
      <xdr:col>9</xdr:col>
      <xdr:colOff>361950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3876675"/>
        <a:ext cx="97917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0.0155</cdr:y>
    </cdr:from>
    <cdr:to>
      <cdr:x>0.93875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8829675" y="76200"/>
          <a:ext cx="1724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ПРИЛОЖЕНИЕ  №9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104775</xdr:rowOff>
    </xdr:from>
    <xdr:to>
      <xdr:col>12</xdr:col>
      <xdr:colOff>533400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52425" y="4352925"/>
        <a:ext cx="11249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C1">
      <selection activeCell="B13" sqref="B13"/>
    </sheetView>
  </sheetViews>
  <sheetFormatPr defaultColWidth="9.140625" defaultRowHeight="12.75"/>
  <cols>
    <col min="1" max="1" width="57.00390625" style="0" bestFit="1" customWidth="1"/>
    <col min="2" max="11" width="15.57421875" style="0" bestFit="1" customWidth="1"/>
    <col min="12" max="12" width="21.421875" style="0" bestFit="1" customWidth="1"/>
  </cols>
  <sheetData>
    <row r="2" ht="12.75">
      <c r="J2" t="s">
        <v>139</v>
      </c>
    </row>
    <row r="3" spans="1:11" ht="18">
      <c r="A3" s="162" t="s">
        <v>138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>
      <c r="A4" s="163" t="s">
        <v>137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s="4" customFormat="1" ht="18.75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8.75" thickBot="1">
      <c r="A6" s="87"/>
      <c r="B6" s="159">
        <v>2006</v>
      </c>
      <c r="C6" s="142">
        <v>2007</v>
      </c>
      <c r="D6" s="143">
        <v>2008</v>
      </c>
      <c r="E6" s="143">
        <v>2009</v>
      </c>
      <c r="F6" s="143">
        <v>2010</v>
      </c>
      <c r="G6" s="143">
        <v>2011</v>
      </c>
      <c r="H6" s="143">
        <v>2012</v>
      </c>
      <c r="I6" s="143">
        <v>2013</v>
      </c>
      <c r="J6" s="143">
        <v>2014</v>
      </c>
      <c r="K6" s="144">
        <v>2015</v>
      </c>
    </row>
    <row r="7" spans="1:11" ht="18">
      <c r="A7" s="107" t="s">
        <v>115</v>
      </c>
      <c r="B7" s="145">
        <v>5855000</v>
      </c>
      <c r="C7" s="153">
        <f>C8+C9</f>
        <v>5854500</v>
      </c>
      <c r="D7" s="153">
        <f aca="true" t="shared" si="0" ref="D7:K7">D8+D9</f>
        <v>6060020</v>
      </c>
      <c r="E7" s="153">
        <f t="shared" si="0"/>
        <v>6275948.3</v>
      </c>
      <c r="F7" s="153">
        <f t="shared" si="0"/>
        <v>6502775.033</v>
      </c>
      <c r="G7" s="153">
        <f t="shared" si="0"/>
        <v>6741014.89157</v>
      </c>
      <c r="H7" s="153">
        <f t="shared" si="0"/>
        <v>6991208.343715699</v>
      </c>
      <c r="I7" s="153">
        <f t="shared" si="0"/>
        <v>7253922.909558653</v>
      </c>
      <c r="J7" s="153">
        <f t="shared" si="0"/>
        <v>7529754.501866748</v>
      </c>
      <c r="K7" s="154">
        <f t="shared" si="0"/>
        <v>7819328.833622705</v>
      </c>
    </row>
    <row r="8" spans="1:11" ht="15.75">
      <c r="A8" s="47" t="s">
        <v>128</v>
      </c>
      <c r="B8" s="146">
        <v>3675000</v>
      </c>
      <c r="C8" s="160">
        <f>C11*63%</f>
        <v>3688335</v>
      </c>
      <c r="D8" s="160">
        <f>D11*63%</f>
        <v>3817812.6</v>
      </c>
      <c r="E8" s="160">
        <f aca="true" t="shared" si="1" ref="E8:K8">E11*63%</f>
        <v>3953847.429</v>
      </c>
      <c r="F8" s="160">
        <f t="shared" si="1"/>
        <v>4096748.27079</v>
      </c>
      <c r="G8" s="160">
        <f t="shared" si="1"/>
        <v>4246839.3816891</v>
      </c>
      <c r="H8" s="160">
        <f t="shared" si="1"/>
        <v>4404461.256540891</v>
      </c>
      <c r="I8" s="160">
        <f t="shared" si="1"/>
        <v>4569971.4330219515</v>
      </c>
      <c r="J8" s="160">
        <f t="shared" si="1"/>
        <v>4743745.336176051</v>
      </c>
      <c r="K8" s="161">
        <f t="shared" si="1"/>
        <v>4926177.165182305</v>
      </c>
    </row>
    <row r="9" spans="1:11" ht="15.75">
      <c r="A9" s="47" t="s">
        <v>129</v>
      </c>
      <c r="B9" s="146">
        <v>2180000</v>
      </c>
      <c r="C9" s="160">
        <f>C11*37%</f>
        <v>2166165</v>
      </c>
      <c r="D9" s="160">
        <f>D11*37%</f>
        <v>2242207.4</v>
      </c>
      <c r="E9" s="160">
        <f aca="true" t="shared" si="2" ref="E9:K9">E11*37%</f>
        <v>2322100.871</v>
      </c>
      <c r="F9" s="160">
        <f t="shared" si="2"/>
        <v>2406026.76221</v>
      </c>
      <c r="G9" s="160">
        <f t="shared" si="2"/>
        <v>2494175.5098809</v>
      </c>
      <c r="H9" s="160">
        <f t="shared" si="2"/>
        <v>2586747.087174809</v>
      </c>
      <c r="I9" s="160">
        <f t="shared" si="2"/>
        <v>2683951.4765367014</v>
      </c>
      <c r="J9" s="160">
        <f t="shared" si="2"/>
        <v>2786009.165690697</v>
      </c>
      <c r="K9" s="161">
        <f t="shared" si="2"/>
        <v>2893151.668440401</v>
      </c>
    </row>
    <row r="10" spans="1:11" ht="12.75">
      <c r="A10" s="108"/>
      <c r="B10" s="147">
        <v>0</v>
      </c>
      <c r="C10" s="151"/>
      <c r="D10" s="151"/>
      <c r="E10" s="151"/>
      <c r="F10" s="151"/>
      <c r="G10" s="151"/>
      <c r="H10" s="151"/>
      <c r="I10" s="151"/>
      <c r="J10" s="151"/>
      <c r="K10" s="156"/>
    </row>
    <row r="11" spans="1:12" ht="18">
      <c r="A11" s="109" t="s">
        <v>117</v>
      </c>
      <c r="B11" s="148">
        <f>B13+B14+B16+B17+B19+B20+B22+B24+B25+B27</f>
        <v>5855000</v>
      </c>
      <c r="C11" s="152">
        <f aca="true" t="shared" si="3" ref="C11:K11">C13+C14+C16+C17+C19+C20+C22+C24+C25+C27</f>
        <v>5854500</v>
      </c>
      <c r="D11" s="152">
        <f t="shared" si="3"/>
        <v>6060020</v>
      </c>
      <c r="E11" s="152">
        <f t="shared" si="3"/>
        <v>6275948.3</v>
      </c>
      <c r="F11" s="152">
        <f t="shared" si="3"/>
        <v>6502775.033</v>
      </c>
      <c r="G11" s="152">
        <f t="shared" si="3"/>
        <v>6741014.89157</v>
      </c>
      <c r="H11" s="152">
        <f t="shared" si="3"/>
        <v>6991208.3437157</v>
      </c>
      <c r="I11" s="152">
        <f t="shared" si="3"/>
        <v>7253922.909558653</v>
      </c>
      <c r="J11" s="152">
        <f t="shared" si="3"/>
        <v>7529754.501866748</v>
      </c>
      <c r="K11" s="157">
        <f t="shared" si="3"/>
        <v>7819328.833622706</v>
      </c>
      <c r="L11" s="141"/>
    </row>
    <row r="12" spans="1:12" ht="12.75">
      <c r="A12" s="110" t="s">
        <v>130</v>
      </c>
      <c r="B12" s="147">
        <v>480000</v>
      </c>
      <c r="C12" s="150">
        <f>B$12+(B$12*5%)</f>
        <v>504000</v>
      </c>
      <c r="D12" s="150">
        <f>C$12+(C$12*5%)</f>
        <v>529200</v>
      </c>
      <c r="E12" s="150">
        <f aca="true" t="shared" si="4" ref="E12:K12">D$12+(D$12*5%)</f>
        <v>555660</v>
      </c>
      <c r="F12" s="150">
        <f t="shared" si="4"/>
        <v>583443</v>
      </c>
      <c r="G12" s="150">
        <f t="shared" si="4"/>
        <v>612615.15</v>
      </c>
      <c r="H12" s="150">
        <f t="shared" si="4"/>
        <v>643245.9075</v>
      </c>
      <c r="I12" s="150">
        <f t="shared" si="4"/>
        <v>675408.202875</v>
      </c>
      <c r="J12" s="150">
        <f t="shared" si="4"/>
        <v>709178.61301875</v>
      </c>
      <c r="K12" s="155">
        <f t="shared" si="4"/>
        <v>744637.5436696875</v>
      </c>
      <c r="L12" s="92"/>
    </row>
    <row r="13" spans="1:11" ht="15.75">
      <c r="A13" s="111" t="s">
        <v>118</v>
      </c>
      <c r="B13" s="146">
        <v>85000</v>
      </c>
      <c r="C13" s="160">
        <f>B$13+(B$13*2%)</f>
        <v>86700</v>
      </c>
      <c r="D13" s="160">
        <f aca="true" t="shared" si="5" ref="D13:K13">C$13+(C$13*2%)</f>
        <v>88434</v>
      </c>
      <c r="E13" s="160">
        <f t="shared" si="5"/>
        <v>90202.68</v>
      </c>
      <c r="F13" s="160">
        <f t="shared" si="5"/>
        <v>92006.73359999999</v>
      </c>
      <c r="G13" s="160">
        <f t="shared" si="5"/>
        <v>93846.86827199999</v>
      </c>
      <c r="H13" s="160">
        <f t="shared" si="5"/>
        <v>95723.80563743999</v>
      </c>
      <c r="I13" s="160">
        <f t="shared" si="5"/>
        <v>97638.28175018879</v>
      </c>
      <c r="J13" s="160">
        <f t="shared" si="5"/>
        <v>99591.04738519256</v>
      </c>
      <c r="K13" s="161">
        <f t="shared" si="5"/>
        <v>101582.86833289641</v>
      </c>
    </row>
    <row r="14" spans="1:11" ht="15.75">
      <c r="A14" s="111" t="s">
        <v>119</v>
      </c>
      <c r="B14" s="146">
        <v>980000</v>
      </c>
      <c r="C14" s="160">
        <v>799600</v>
      </c>
      <c r="D14" s="160">
        <f>C$14+(C$14*2%)</f>
        <v>815592</v>
      </c>
      <c r="E14" s="160">
        <f aca="true" t="shared" si="6" ref="E14:K14">D$14+(D$14*2%)</f>
        <v>831903.84</v>
      </c>
      <c r="F14" s="160">
        <f t="shared" si="6"/>
        <v>848541.9168</v>
      </c>
      <c r="G14" s="160">
        <f t="shared" si="6"/>
        <v>865512.755136</v>
      </c>
      <c r="H14" s="160">
        <f t="shared" si="6"/>
        <v>882823.01023872</v>
      </c>
      <c r="I14" s="160">
        <f t="shared" si="6"/>
        <v>900479.4704434944</v>
      </c>
      <c r="J14" s="160">
        <f t="shared" si="6"/>
        <v>918489.0598523642</v>
      </c>
      <c r="K14" s="161">
        <f t="shared" si="6"/>
        <v>936858.8410494116</v>
      </c>
    </row>
    <row r="15" spans="1:11" ht="12.75">
      <c r="A15" s="112" t="s">
        <v>127</v>
      </c>
      <c r="B15" s="147">
        <v>200000</v>
      </c>
      <c r="C15" s="151"/>
      <c r="D15" s="151"/>
      <c r="E15" s="151"/>
      <c r="F15" s="151"/>
      <c r="G15" s="151"/>
      <c r="H15" s="151"/>
      <c r="I15" s="151"/>
      <c r="J15" s="151"/>
      <c r="K15" s="156"/>
    </row>
    <row r="16" spans="1:11" ht="15.75">
      <c r="A16" s="47" t="s">
        <v>120</v>
      </c>
      <c r="B16" s="146">
        <v>60000</v>
      </c>
      <c r="C16" s="16">
        <v>60000</v>
      </c>
      <c r="D16" s="16">
        <v>60000</v>
      </c>
      <c r="E16" s="16">
        <v>60000</v>
      </c>
      <c r="F16" s="16">
        <v>60000</v>
      </c>
      <c r="G16" s="16">
        <v>60000</v>
      </c>
      <c r="H16" s="16">
        <v>60000</v>
      </c>
      <c r="I16" s="16">
        <v>60000</v>
      </c>
      <c r="J16" s="16">
        <v>60000</v>
      </c>
      <c r="K16" s="22">
        <v>60000</v>
      </c>
    </row>
    <row r="17" spans="1:11" ht="15.75">
      <c r="A17" s="47" t="s">
        <v>121</v>
      </c>
      <c r="B17" s="146">
        <v>2400000</v>
      </c>
      <c r="C17" s="160">
        <f>B$17+(B$17*5%)</f>
        <v>2520000</v>
      </c>
      <c r="D17" s="160">
        <f aca="true" t="shared" si="7" ref="D17:K17">C$17+(C$17*5%)</f>
        <v>2646000</v>
      </c>
      <c r="E17" s="160">
        <f t="shared" si="7"/>
        <v>2778300</v>
      </c>
      <c r="F17" s="160">
        <f t="shared" si="7"/>
        <v>2917215</v>
      </c>
      <c r="G17" s="160">
        <f t="shared" si="7"/>
        <v>3063075.75</v>
      </c>
      <c r="H17" s="160">
        <f t="shared" si="7"/>
        <v>3216229.5375</v>
      </c>
      <c r="I17" s="160">
        <f t="shared" si="7"/>
        <v>3377041.0143750003</v>
      </c>
      <c r="J17" s="160">
        <f t="shared" si="7"/>
        <v>3545893.06509375</v>
      </c>
      <c r="K17" s="161">
        <f t="shared" si="7"/>
        <v>3723187.7183484375</v>
      </c>
    </row>
    <row r="18" spans="1:12" ht="12.75">
      <c r="A18" s="112" t="s">
        <v>90</v>
      </c>
      <c r="B18" s="147">
        <v>150000</v>
      </c>
      <c r="C18" s="150">
        <f>B$18+(B$18*5%)</f>
        <v>157500</v>
      </c>
      <c r="D18" s="150">
        <f aca="true" t="shared" si="8" ref="D18:K18">C$18+(C$18*5%)</f>
        <v>165375</v>
      </c>
      <c r="E18" s="150">
        <f t="shared" si="8"/>
        <v>173643.75</v>
      </c>
      <c r="F18" s="150">
        <f t="shared" si="8"/>
        <v>182325.9375</v>
      </c>
      <c r="G18" s="150">
        <f t="shared" si="8"/>
        <v>191442.234375</v>
      </c>
      <c r="H18" s="150">
        <f t="shared" si="8"/>
        <v>201014.34609375</v>
      </c>
      <c r="I18" s="150">
        <f t="shared" si="8"/>
        <v>211065.06339843752</v>
      </c>
      <c r="J18" s="150">
        <f t="shared" si="8"/>
        <v>221618.31656835938</v>
      </c>
      <c r="K18" s="155">
        <f t="shared" si="8"/>
        <v>232699.23239677734</v>
      </c>
      <c r="L18" s="141"/>
    </row>
    <row r="19" spans="1:11" ht="15.75">
      <c r="A19" s="47" t="s">
        <v>122</v>
      </c>
      <c r="B19" s="146">
        <v>70000</v>
      </c>
      <c r="C19" s="16">
        <v>70000</v>
      </c>
      <c r="D19" s="16">
        <v>70000</v>
      </c>
      <c r="E19" s="16">
        <v>70000</v>
      </c>
      <c r="F19" s="16">
        <v>70000</v>
      </c>
      <c r="G19" s="16">
        <v>70000</v>
      </c>
      <c r="H19" s="16">
        <v>70000</v>
      </c>
      <c r="I19" s="16">
        <v>70000</v>
      </c>
      <c r="J19" s="16">
        <v>70000</v>
      </c>
      <c r="K19" s="22">
        <v>70000</v>
      </c>
    </row>
    <row r="20" spans="1:11" ht="15.75">
      <c r="A20" s="47" t="s">
        <v>123</v>
      </c>
      <c r="B20" s="146">
        <v>600000</v>
      </c>
      <c r="C20" s="160">
        <f>B$20-(B$20*2%)</f>
        <v>588000</v>
      </c>
      <c r="D20" s="160">
        <f aca="true" t="shared" si="9" ref="D20:K20">C$20-(C$20*2%)</f>
        <v>576240</v>
      </c>
      <c r="E20" s="160">
        <f t="shared" si="9"/>
        <v>564715.2</v>
      </c>
      <c r="F20" s="160">
        <f t="shared" si="9"/>
        <v>553420.896</v>
      </c>
      <c r="G20" s="160">
        <f t="shared" si="9"/>
        <v>542352.4780799999</v>
      </c>
      <c r="H20" s="160">
        <f t="shared" si="9"/>
        <v>531505.4285184</v>
      </c>
      <c r="I20" s="160">
        <f t="shared" si="9"/>
        <v>520875.319948032</v>
      </c>
      <c r="J20" s="160">
        <f t="shared" si="9"/>
        <v>510457.8135490713</v>
      </c>
      <c r="K20" s="161">
        <f t="shared" si="9"/>
        <v>500248.6572780899</v>
      </c>
    </row>
    <row r="21" spans="1:11" ht="12.75">
      <c r="A21" s="112" t="s">
        <v>3</v>
      </c>
      <c r="B21" s="147">
        <v>0</v>
      </c>
      <c r="C21" s="151"/>
      <c r="D21" s="151"/>
      <c r="E21" s="151"/>
      <c r="F21" s="151"/>
      <c r="G21" s="151"/>
      <c r="H21" s="151"/>
      <c r="I21" s="151"/>
      <c r="J21" s="151"/>
      <c r="K21" s="156"/>
    </row>
    <row r="22" spans="1:11" ht="15.75">
      <c r="A22" s="47" t="s">
        <v>124</v>
      </c>
      <c r="B22" s="146">
        <v>1300000</v>
      </c>
      <c r="C22" s="160">
        <f>B$22+(B$22*5%)</f>
        <v>1365000</v>
      </c>
      <c r="D22" s="160">
        <f aca="true" t="shared" si="10" ref="D22:K22">C$22+(C$22*5%)</f>
        <v>1433250</v>
      </c>
      <c r="E22" s="160">
        <f t="shared" si="10"/>
        <v>1504912.5</v>
      </c>
      <c r="F22" s="160">
        <f t="shared" si="10"/>
        <v>1580158.125</v>
      </c>
      <c r="G22" s="160">
        <f t="shared" si="10"/>
        <v>1659166.03125</v>
      </c>
      <c r="H22" s="160">
        <f t="shared" si="10"/>
        <v>1742124.3328125</v>
      </c>
      <c r="I22" s="160">
        <f t="shared" si="10"/>
        <v>1829230.5494531249</v>
      </c>
      <c r="J22" s="160">
        <f t="shared" si="10"/>
        <v>1920692.076925781</v>
      </c>
      <c r="K22" s="161">
        <f t="shared" si="10"/>
        <v>2016726.68077207</v>
      </c>
    </row>
    <row r="23" spans="1:11" ht="12.75">
      <c r="A23" s="112" t="s">
        <v>3</v>
      </c>
      <c r="B23" s="147">
        <v>250000</v>
      </c>
      <c r="C23" s="150">
        <f>B$23+(B$23*5%)</f>
        <v>262500</v>
      </c>
      <c r="D23" s="150">
        <f aca="true" t="shared" si="11" ref="D23:K23">C$23+(C$23*5%)</f>
        <v>275625</v>
      </c>
      <c r="E23" s="150">
        <f t="shared" si="11"/>
        <v>289406.25</v>
      </c>
      <c r="F23" s="150">
        <f t="shared" si="11"/>
        <v>303876.5625</v>
      </c>
      <c r="G23" s="150">
        <f t="shared" si="11"/>
        <v>319070.390625</v>
      </c>
      <c r="H23" s="150">
        <f t="shared" si="11"/>
        <v>335023.91015625</v>
      </c>
      <c r="I23" s="150">
        <f t="shared" si="11"/>
        <v>351775.1056640625</v>
      </c>
      <c r="J23" s="150">
        <f t="shared" si="11"/>
        <v>369363.86094726564</v>
      </c>
      <c r="K23" s="155">
        <f t="shared" si="11"/>
        <v>387832.05399462895</v>
      </c>
    </row>
    <row r="24" spans="1:11" ht="15.75">
      <c r="A24" s="47" t="s">
        <v>125</v>
      </c>
      <c r="B24" s="146">
        <v>40000</v>
      </c>
      <c r="C24" s="160">
        <f>B$24+(B$24*2%)</f>
        <v>40800</v>
      </c>
      <c r="D24" s="160">
        <f aca="true" t="shared" si="12" ref="D24:K24">C$24+(C$24*2%)</f>
        <v>41616</v>
      </c>
      <c r="E24" s="160">
        <f t="shared" si="12"/>
        <v>42448.32</v>
      </c>
      <c r="F24" s="160">
        <f t="shared" si="12"/>
        <v>43297.2864</v>
      </c>
      <c r="G24" s="160">
        <f t="shared" si="12"/>
        <v>44163.232127999996</v>
      </c>
      <c r="H24" s="160">
        <f t="shared" si="12"/>
        <v>45046.49677056</v>
      </c>
      <c r="I24" s="160">
        <f t="shared" si="12"/>
        <v>45947.4267059712</v>
      </c>
      <c r="J24" s="160">
        <f t="shared" si="12"/>
        <v>46866.37524009062</v>
      </c>
      <c r="K24" s="161">
        <f t="shared" si="12"/>
        <v>47803.702744892435</v>
      </c>
    </row>
    <row r="25" spans="1:11" ht="15.75">
      <c r="A25" s="47" t="s">
        <v>126</v>
      </c>
      <c r="B25" s="146">
        <v>220000</v>
      </c>
      <c r="C25" s="160">
        <f>B$25+(B$25*2%)</f>
        <v>224400</v>
      </c>
      <c r="D25" s="160">
        <f aca="true" t="shared" si="13" ref="D25:K25">C$25+(C$25*2%)</f>
        <v>228888</v>
      </c>
      <c r="E25" s="160">
        <f t="shared" si="13"/>
        <v>233465.76</v>
      </c>
      <c r="F25" s="160">
        <f t="shared" si="13"/>
        <v>238135.07520000002</v>
      </c>
      <c r="G25" s="160">
        <f t="shared" si="13"/>
        <v>242897.77670400002</v>
      </c>
      <c r="H25" s="160">
        <f t="shared" si="13"/>
        <v>247755.73223808003</v>
      </c>
      <c r="I25" s="160">
        <f t="shared" si="13"/>
        <v>252710.84688284164</v>
      </c>
      <c r="J25" s="160">
        <f t="shared" si="13"/>
        <v>257765.06382049847</v>
      </c>
      <c r="K25" s="161">
        <f t="shared" si="13"/>
        <v>262920.3650969084</v>
      </c>
    </row>
    <row r="26" spans="1:11" ht="12.75">
      <c r="A26" s="112" t="s">
        <v>90</v>
      </c>
      <c r="B26" s="147">
        <v>10000</v>
      </c>
      <c r="C26" s="150">
        <f>B$26+(B$26*5%)</f>
        <v>10500</v>
      </c>
      <c r="D26" s="150">
        <f aca="true" t="shared" si="14" ref="D26:K26">C$26+(C$26*5%)</f>
        <v>11025</v>
      </c>
      <c r="E26" s="150">
        <f t="shared" si="14"/>
        <v>11576.25</v>
      </c>
      <c r="F26" s="150">
        <f t="shared" si="14"/>
        <v>12155.0625</v>
      </c>
      <c r="G26" s="150">
        <f t="shared" si="14"/>
        <v>12762.815625</v>
      </c>
      <c r="H26" s="150">
        <f t="shared" si="14"/>
        <v>13400.95640625</v>
      </c>
      <c r="I26" s="150">
        <f t="shared" si="14"/>
        <v>14071.0042265625</v>
      </c>
      <c r="J26" s="150">
        <f t="shared" si="14"/>
        <v>14774.554437890625</v>
      </c>
      <c r="K26" s="155">
        <f t="shared" si="14"/>
        <v>15513.282159785156</v>
      </c>
    </row>
    <row r="27" spans="1:11" ht="16.5" thickBot="1">
      <c r="A27" s="113" t="s">
        <v>116</v>
      </c>
      <c r="B27" s="149">
        <v>100000</v>
      </c>
      <c r="C27" s="24">
        <v>100000</v>
      </c>
      <c r="D27" s="24">
        <v>100000</v>
      </c>
      <c r="E27" s="24">
        <v>100000</v>
      </c>
      <c r="F27" s="24">
        <v>100000</v>
      </c>
      <c r="G27" s="24">
        <v>100000</v>
      </c>
      <c r="H27" s="24">
        <v>100000</v>
      </c>
      <c r="I27" s="24">
        <v>100000</v>
      </c>
      <c r="J27" s="24">
        <v>100000</v>
      </c>
      <c r="K27" s="25">
        <v>100000</v>
      </c>
    </row>
  </sheetData>
  <mergeCells count="2">
    <mergeCell ref="A3:K3"/>
    <mergeCell ref="A4:K4"/>
  </mergeCells>
  <printOptions horizontalCentered="1" verticalCentered="1"/>
  <pageMargins left="0.25" right="0.66" top="1" bottom="1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B1">
      <pane xSplit="1" topLeftCell="F2" activePane="topRight" state="frozen"/>
      <selection pane="topLeft" activeCell="B1" sqref="B1"/>
      <selection pane="topRight" activeCell="G9" sqref="G9"/>
    </sheetView>
  </sheetViews>
  <sheetFormatPr defaultColWidth="9.140625" defaultRowHeight="12.75"/>
  <cols>
    <col min="1" max="1" width="17.421875" style="36" hidden="1" customWidth="1"/>
    <col min="2" max="2" width="64.7109375" style="36" bestFit="1" customWidth="1"/>
    <col min="3" max="3" width="15.57421875" style="36" bestFit="1" customWidth="1"/>
    <col min="4" max="4" width="15.421875" style="36" customWidth="1"/>
    <col min="5" max="7" width="15.57421875" style="36" bestFit="1" customWidth="1"/>
    <col min="8" max="8" width="15.57421875" style="91" bestFit="1" customWidth="1"/>
    <col min="9" max="9" width="14.421875" style="0" bestFit="1" customWidth="1"/>
    <col min="12" max="16384" width="9.140625" style="36" customWidth="1"/>
  </cols>
  <sheetData>
    <row r="3" ht="13.5" thickBot="1"/>
    <row r="4" spans="2:8" ht="18.75" thickBot="1">
      <c r="B4" s="87"/>
      <c r="C4" s="88">
        <v>2001</v>
      </c>
      <c r="D4" s="88">
        <v>2002</v>
      </c>
      <c r="E4" s="88">
        <v>2003</v>
      </c>
      <c r="F4" s="88">
        <v>2004</v>
      </c>
      <c r="G4" s="89">
        <v>2005</v>
      </c>
      <c r="H4" s="93">
        <v>2006</v>
      </c>
    </row>
    <row r="5" spans="2:11" s="82" customFormat="1" ht="18">
      <c r="B5" s="107" t="s">
        <v>115</v>
      </c>
      <c r="C5" s="114">
        <v>4235782</v>
      </c>
      <c r="D5" s="115">
        <f>SUM(D6:D7)</f>
        <v>6368558</v>
      </c>
      <c r="E5" s="115">
        <v>5432667</v>
      </c>
      <c r="F5" s="115">
        <v>6386183</v>
      </c>
      <c r="G5" s="116">
        <f>SUM(G6:G7)</f>
        <v>5446216</v>
      </c>
      <c r="H5" s="95">
        <v>5855000</v>
      </c>
      <c r="I5" s="124">
        <f>G9-G5</f>
        <v>0</v>
      </c>
      <c r="J5"/>
      <c r="K5"/>
    </row>
    <row r="6" spans="2:9" ht="15.75">
      <c r="B6" s="47" t="s">
        <v>128</v>
      </c>
      <c r="C6" s="64">
        <v>2825825</v>
      </c>
      <c r="D6" s="16">
        <v>4679568</v>
      </c>
      <c r="E6" s="16">
        <v>3657295</v>
      </c>
      <c r="F6" s="16">
        <v>3474186</v>
      </c>
      <c r="G6" s="22">
        <f>76400+3473500</f>
        <v>3549900</v>
      </c>
      <c r="H6" s="96">
        <v>3675000</v>
      </c>
      <c r="I6" s="19"/>
    </row>
    <row r="7" spans="2:9" ht="15.75">
      <c r="B7" s="47" t="s">
        <v>129</v>
      </c>
      <c r="C7" s="65">
        <v>1104306</v>
      </c>
      <c r="D7" s="27">
        <v>1688990</v>
      </c>
      <c r="E7" s="16">
        <v>1775372</v>
      </c>
      <c r="F7" s="16">
        <v>2911997</v>
      </c>
      <c r="G7" s="22">
        <v>1896316</v>
      </c>
      <c r="H7" s="96">
        <v>2180000</v>
      </c>
      <c r="I7" s="19"/>
    </row>
    <row r="8" spans="2:9" ht="18">
      <c r="B8" s="108"/>
      <c r="C8" s="117"/>
      <c r="D8" s="83"/>
      <c r="E8" s="83"/>
      <c r="F8" s="83"/>
      <c r="G8" s="85"/>
      <c r="H8" s="94">
        <v>0</v>
      </c>
      <c r="I8" s="19"/>
    </row>
    <row r="9" spans="2:11" s="74" customFormat="1" ht="18">
      <c r="B9" s="109" t="s">
        <v>117</v>
      </c>
      <c r="C9" s="118">
        <v>4235782</v>
      </c>
      <c r="D9" s="84">
        <f>D11+D12+D14+D15+D17+D18+D20+D23+D25</f>
        <v>6368558</v>
      </c>
      <c r="E9" s="84">
        <v>5432667</v>
      </c>
      <c r="F9" s="84">
        <v>6386183</v>
      </c>
      <c r="G9" s="86">
        <f>G11+G12+G14+G15+G17+G18+G20+G22+G23+G25</f>
        <v>5446216</v>
      </c>
      <c r="H9" s="98">
        <v>5855000</v>
      </c>
      <c r="I9" s="19"/>
      <c r="J9"/>
      <c r="K9"/>
    </row>
    <row r="10" spans="2:11" s="75" customFormat="1" ht="12.75">
      <c r="B10" s="110" t="s">
        <v>130</v>
      </c>
      <c r="C10" s="119">
        <f>C13+C16+C19+C21+C24</f>
        <v>3500</v>
      </c>
      <c r="D10" s="77">
        <f>D13+D16+D19+D21</f>
        <v>356035</v>
      </c>
      <c r="E10" s="77">
        <f>E13+E16+E19+E21+E24</f>
        <v>554529</v>
      </c>
      <c r="F10" s="77">
        <f>F13+F16+F19+F21+F24</f>
        <v>292674</v>
      </c>
      <c r="G10" s="77">
        <f>G13+G16+G21</f>
        <v>314700</v>
      </c>
      <c r="H10" s="94">
        <v>480000</v>
      </c>
      <c r="I10" s="19"/>
      <c r="J10"/>
      <c r="K10"/>
    </row>
    <row r="11" spans="2:11" s="73" customFormat="1" ht="15.75">
      <c r="B11" s="111" t="s">
        <v>118</v>
      </c>
      <c r="C11" s="120">
        <v>5770</v>
      </c>
      <c r="D11" s="27">
        <v>1799</v>
      </c>
      <c r="E11" s="79">
        <v>5528</v>
      </c>
      <c r="F11" s="79">
        <v>54973</v>
      </c>
      <c r="G11" s="80">
        <v>83601</v>
      </c>
      <c r="H11" s="96">
        <v>85000</v>
      </c>
      <c r="I11" s="19"/>
      <c r="J11"/>
      <c r="K11"/>
    </row>
    <row r="12" spans="2:11" s="73" customFormat="1" ht="15.75">
      <c r="B12" s="111" t="s">
        <v>119</v>
      </c>
      <c r="C12" s="120">
        <v>447306</v>
      </c>
      <c r="D12" s="27">
        <v>613041</v>
      </c>
      <c r="E12" s="79">
        <v>885286</v>
      </c>
      <c r="F12" s="79">
        <v>767077</v>
      </c>
      <c r="G12" s="80">
        <v>767304</v>
      </c>
      <c r="H12" s="96">
        <v>980000</v>
      </c>
      <c r="I12" s="19"/>
      <c r="J12"/>
      <c r="K12"/>
    </row>
    <row r="13" spans="2:11" s="76" customFormat="1" ht="12.75">
      <c r="B13" s="112" t="s">
        <v>127</v>
      </c>
      <c r="C13" s="121">
        <v>3500</v>
      </c>
      <c r="D13" s="106">
        <v>12083</v>
      </c>
      <c r="E13" s="78">
        <v>198140</v>
      </c>
      <c r="F13" s="78">
        <v>0</v>
      </c>
      <c r="G13" s="81"/>
      <c r="H13" s="94">
        <v>200000</v>
      </c>
      <c r="I13" s="19"/>
      <c r="J13"/>
      <c r="K13"/>
    </row>
    <row r="14" spans="2:9" ht="15.75">
      <c r="B14" s="47" t="s">
        <v>120</v>
      </c>
      <c r="C14" s="65">
        <v>17017</v>
      </c>
      <c r="D14" s="27">
        <v>24602</v>
      </c>
      <c r="E14" s="27">
        <v>25226</v>
      </c>
      <c r="F14" s="27">
        <v>49307</v>
      </c>
      <c r="G14" s="71">
        <v>58011</v>
      </c>
      <c r="H14" s="96">
        <v>60000</v>
      </c>
      <c r="I14" s="19"/>
    </row>
    <row r="15" spans="2:9" ht="15.75">
      <c r="B15" s="47" t="s">
        <v>121</v>
      </c>
      <c r="C15" s="65">
        <v>1536797</v>
      </c>
      <c r="D15" s="27">
        <v>2308301</v>
      </c>
      <c r="E15" s="27">
        <v>2345513</v>
      </c>
      <c r="F15" s="27">
        <v>2461078</v>
      </c>
      <c r="G15" s="71">
        <f>2349078+111499</f>
        <v>2460577</v>
      </c>
      <c r="H15" s="96">
        <v>2400000</v>
      </c>
      <c r="I15" s="19"/>
    </row>
    <row r="16" spans="2:11" s="76" customFormat="1" ht="12.75">
      <c r="B16" s="112" t="s">
        <v>90</v>
      </c>
      <c r="C16" s="121">
        <v>0</v>
      </c>
      <c r="D16" s="39">
        <v>40620</v>
      </c>
      <c r="E16" s="78">
        <v>130904</v>
      </c>
      <c r="F16" s="78">
        <v>116559</v>
      </c>
      <c r="G16" s="81">
        <f>33102+111499</f>
        <v>144601</v>
      </c>
      <c r="H16" s="94">
        <v>20000</v>
      </c>
      <c r="I16" s="123"/>
      <c r="J16"/>
      <c r="K16"/>
    </row>
    <row r="17" spans="2:9" ht="15.75">
      <c r="B17" s="47" t="s">
        <v>122</v>
      </c>
      <c r="C17" s="65">
        <v>427108</v>
      </c>
      <c r="D17" s="27">
        <v>731950</v>
      </c>
      <c r="E17" s="27">
        <v>562756</v>
      </c>
      <c r="F17" s="27">
        <v>32606</v>
      </c>
      <c r="G17" s="71">
        <v>67625</v>
      </c>
      <c r="H17" s="96">
        <v>70000</v>
      </c>
      <c r="I17" s="19"/>
    </row>
    <row r="18" spans="2:9" ht="15.75">
      <c r="B18" s="47" t="s">
        <v>123</v>
      </c>
      <c r="C18" s="65">
        <v>1237164</v>
      </c>
      <c r="D18" s="27">
        <v>1427078</v>
      </c>
      <c r="E18" s="27">
        <v>431710</v>
      </c>
      <c r="F18" s="27">
        <v>536625</v>
      </c>
      <c r="G18" s="71">
        <v>538357</v>
      </c>
      <c r="H18" s="96">
        <v>600000</v>
      </c>
      <c r="I18" s="19"/>
    </row>
    <row r="19" spans="2:11" s="76" customFormat="1" ht="12.75">
      <c r="B19" s="112" t="s">
        <v>3</v>
      </c>
      <c r="C19" s="121">
        <v>0</v>
      </c>
      <c r="D19" s="39">
        <v>7658</v>
      </c>
      <c r="E19" s="78">
        <v>29956</v>
      </c>
      <c r="F19" s="78">
        <v>26215</v>
      </c>
      <c r="G19" s="81">
        <v>0</v>
      </c>
      <c r="H19" s="94">
        <v>0</v>
      </c>
      <c r="I19" s="19"/>
      <c r="J19"/>
      <c r="K19"/>
    </row>
    <row r="20" spans="2:9" ht="15.75">
      <c r="B20" s="47" t="s">
        <v>124</v>
      </c>
      <c r="C20" s="65">
        <v>403519</v>
      </c>
      <c r="D20" s="27">
        <v>1046828</v>
      </c>
      <c r="E20" s="27">
        <v>914882</v>
      </c>
      <c r="F20" s="27">
        <v>2170221</v>
      </c>
      <c r="G20" s="71">
        <f>G21+945243</f>
        <v>1115342</v>
      </c>
      <c r="H20" s="96">
        <v>1300000</v>
      </c>
      <c r="I20" s="19"/>
    </row>
    <row r="21" spans="2:11" s="76" customFormat="1" ht="12.75">
      <c r="B21" s="112" t="s">
        <v>3</v>
      </c>
      <c r="C21" s="121">
        <v>0</v>
      </c>
      <c r="D21" s="78">
        <v>295674</v>
      </c>
      <c r="E21" s="78">
        <v>195529</v>
      </c>
      <c r="F21" s="78">
        <v>148900</v>
      </c>
      <c r="G21" s="81">
        <v>170099</v>
      </c>
      <c r="H21" s="94">
        <v>250000</v>
      </c>
      <c r="I21" s="19"/>
      <c r="J21"/>
      <c r="K21"/>
    </row>
    <row r="22" spans="2:9" ht="15.75">
      <c r="B22" s="47" t="s">
        <v>125</v>
      </c>
      <c r="C22" s="65">
        <v>6226</v>
      </c>
      <c r="D22" s="39"/>
      <c r="E22" s="27">
        <v>26700</v>
      </c>
      <c r="F22" s="27">
        <v>42770</v>
      </c>
      <c r="G22" s="71">
        <v>40000</v>
      </c>
      <c r="H22" s="96">
        <v>40000</v>
      </c>
      <c r="I22" s="19"/>
    </row>
    <row r="23" spans="2:9" ht="15.75">
      <c r="B23" s="47" t="s">
        <v>126</v>
      </c>
      <c r="C23" s="65">
        <v>105891</v>
      </c>
      <c r="D23" s="27">
        <v>163553</v>
      </c>
      <c r="E23" s="27">
        <v>182965</v>
      </c>
      <c r="F23" s="27">
        <v>224195</v>
      </c>
      <c r="G23" s="71">
        <v>215404</v>
      </c>
      <c r="H23" s="96">
        <v>220000</v>
      </c>
      <c r="I23" s="19"/>
    </row>
    <row r="24" spans="2:11" s="76" customFormat="1" ht="12.75">
      <c r="B24" s="112" t="s">
        <v>90</v>
      </c>
      <c r="C24" s="121"/>
      <c r="D24" s="78"/>
      <c r="E24" s="78">
        <v>0</v>
      </c>
      <c r="F24" s="78">
        <v>1000</v>
      </c>
      <c r="G24" s="81">
        <v>0</v>
      </c>
      <c r="H24" s="94">
        <v>10000</v>
      </c>
      <c r="I24" s="19"/>
      <c r="J24"/>
      <c r="K24"/>
    </row>
    <row r="25" spans="2:9" ht="16.5" thickBot="1">
      <c r="B25" s="113" t="s">
        <v>116</v>
      </c>
      <c r="C25" s="122">
        <v>48984</v>
      </c>
      <c r="D25" s="31">
        <v>51406</v>
      </c>
      <c r="E25" s="31">
        <v>52101</v>
      </c>
      <c r="F25" s="31">
        <v>47331</v>
      </c>
      <c r="G25" s="72">
        <v>99995</v>
      </c>
      <c r="H25" s="97">
        <v>100000</v>
      </c>
      <c r="I25" s="19"/>
    </row>
    <row r="28" ht="12.75">
      <c r="F28" s="90"/>
    </row>
  </sheetData>
  <printOptions horizontalCentered="1" verticalCentered="1"/>
  <pageMargins left="0.25" right="0.67" top="1" bottom="1" header="0.5" footer="0.5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62"/>
  <sheetViews>
    <sheetView workbookViewId="0" topLeftCell="C1">
      <selection activeCell="A2" sqref="A2:L2"/>
    </sheetView>
  </sheetViews>
  <sheetFormatPr defaultColWidth="9.140625" defaultRowHeight="12.75"/>
  <cols>
    <col min="1" max="1" width="64.7109375" style="0" bestFit="1" customWidth="1"/>
    <col min="2" max="2" width="12.8515625" style="0" bestFit="1" customWidth="1"/>
    <col min="3" max="4" width="12.8515625" style="4" bestFit="1" customWidth="1"/>
    <col min="5" max="5" width="12.8515625" style="4" customWidth="1"/>
    <col min="6" max="6" width="12.8515625" style="4" bestFit="1" customWidth="1"/>
    <col min="7" max="8" width="12.8515625" style="0" bestFit="1" customWidth="1"/>
    <col min="9" max="9" width="12.8515625" style="0" customWidth="1"/>
    <col min="10" max="12" width="12.8515625" style="0" bestFit="1" customWidth="1"/>
    <col min="13" max="13" width="15.28125" style="92" bestFit="1" customWidth="1"/>
  </cols>
  <sheetData>
    <row r="1" ht="12.75">
      <c r="K1" t="s">
        <v>136</v>
      </c>
    </row>
    <row r="2" spans="1:12" ht="18">
      <c r="A2" s="162" t="s">
        <v>131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8">
      <c r="A3" s="162" t="s">
        <v>132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ht="13.5" thickBot="1"/>
    <row r="5" spans="1:12" ht="13.5" thickBot="1">
      <c r="A5" s="59"/>
      <c r="B5" s="2">
        <v>2001</v>
      </c>
      <c r="C5" s="105">
        <v>2002</v>
      </c>
      <c r="D5" s="164">
        <v>2003</v>
      </c>
      <c r="E5" s="165"/>
      <c r="F5" s="165"/>
      <c r="G5" s="164">
        <v>2004</v>
      </c>
      <c r="H5" s="165"/>
      <c r="I5" s="166"/>
      <c r="J5" s="164">
        <v>2005</v>
      </c>
      <c r="K5" s="165"/>
      <c r="L5" s="166"/>
    </row>
    <row r="6" spans="1:12" ht="23.25" thickBot="1">
      <c r="A6" s="60"/>
      <c r="B6" s="57" t="s">
        <v>65</v>
      </c>
      <c r="C6" s="57" t="s">
        <v>65</v>
      </c>
      <c r="D6" s="57" t="s">
        <v>2</v>
      </c>
      <c r="E6" s="57" t="s">
        <v>55</v>
      </c>
      <c r="F6" s="57" t="s">
        <v>65</v>
      </c>
      <c r="G6" s="57" t="s">
        <v>2</v>
      </c>
      <c r="H6" s="57" t="s">
        <v>55</v>
      </c>
      <c r="I6" s="57" t="s">
        <v>65</v>
      </c>
      <c r="J6" s="58" t="s">
        <v>2</v>
      </c>
      <c r="K6" s="58" t="s">
        <v>55</v>
      </c>
      <c r="L6" s="57" t="s">
        <v>65</v>
      </c>
    </row>
    <row r="7" spans="1:12" ht="15.75">
      <c r="A7" s="32" t="s">
        <v>6</v>
      </c>
      <c r="B7" s="35">
        <f>B10+B11+B13+B14+B26+B30+B39+B48+B52+B59</f>
        <v>4235782</v>
      </c>
      <c r="C7" s="35">
        <f>C10+C11+C13+C14+C26+C30+C39+C52+C59</f>
        <v>6368558</v>
      </c>
      <c r="D7" s="33">
        <f>D9+D11+D13+D14+D26+D30+D52+D59</f>
        <v>3657295</v>
      </c>
      <c r="E7" s="33">
        <f>E8+E9+E10+E11+E13+E14+E30+E39+E48+E52+E59+E64</f>
        <v>1775372</v>
      </c>
      <c r="F7" s="33">
        <v>5432667</v>
      </c>
      <c r="G7" s="33">
        <f>G9+G11+G13+G14+G26+G30+G52+G59</f>
        <v>3427824</v>
      </c>
      <c r="H7" s="33">
        <f>H8+H9+H10+H11+H13+H14+H30+H39+H48+H52+H59+H64</f>
        <v>2958359</v>
      </c>
      <c r="I7" s="33">
        <v>6386183</v>
      </c>
      <c r="J7" s="33">
        <f>J9+J11+J13+J14+J26+J30+J52+J59+J8</f>
        <v>3473500</v>
      </c>
      <c r="K7" s="33">
        <f>K8+K9+K10+K11+K13+K14+K30+K39+K48+K52+K59+K64+K26</f>
        <v>2177914</v>
      </c>
      <c r="L7" s="53">
        <v>5369816</v>
      </c>
    </row>
    <row r="8" spans="1:13" s="5" customFormat="1" ht="15.75">
      <c r="A8" s="7" t="s">
        <v>59</v>
      </c>
      <c r="B8" s="52"/>
      <c r="C8" s="52"/>
      <c r="D8" s="16"/>
      <c r="E8" s="16"/>
      <c r="F8" s="52">
        <v>0</v>
      </c>
      <c r="G8" s="16"/>
      <c r="H8" s="16"/>
      <c r="I8" s="52">
        <v>0</v>
      </c>
      <c r="J8" s="16">
        <v>19313</v>
      </c>
      <c r="K8" s="16"/>
      <c r="L8" s="54">
        <v>19313</v>
      </c>
      <c r="M8" s="125"/>
    </row>
    <row r="9" spans="1:13" s="5" customFormat="1" ht="15.75">
      <c r="A9" s="7" t="s">
        <v>60</v>
      </c>
      <c r="B9" s="52"/>
      <c r="C9" s="52"/>
      <c r="D9" s="16">
        <v>25417</v>
      </c>
      <c r="E9" s="16"/>
      <c r="F9" s="52">
        <v>25417</v>
      </c>
      <c r="G9" s="16">
        <v>696</v>
      </c>
      <c r="H9" s="16"/>
      <c r="I9" s="52">
        <v>696</v>
      </c>
      <c r="J9" s="16">
        <v>31899</v>
      </c>
      <c r="K9" s="16"/>
      <c r="L9" s="54">
        <v>31899</v>
      </c>
      <c r="M9" s="125"/>
    </row>
    <row r="10" spans="1:13" s="5" customFormat="1" ht="15.75">
      <c r="A10" s="7" t="s">
        <v>8</v>
      </c>
      <c r="B10" s="52">
        <v>5770</v>
      </c>
      <c r="C10" s="52">
        <v>1799</v>
      </c>
      <c r="D10" s="16"/>
      <c r="E10" s="16">
        <v>5528</v>
      </c>
      <c r="F10" s="52">
        <v>5528</v>
      </c>
      <c r="G10" s="16"/>
      <c r="H10" s="16">
        <v>54973</v>
      </c>
      <c r="I10" s="52">
        <v>54973</v>
      </c>
      <c r="J10" s="16"/>
      <c r="K10" s="16">
        <v>83601</v>
      </c>
      <c r="L10" s="54">
        <v>83601</v>
      </c>
      <c r="M10" s="125"/>
    </row>
    <row r="11" spans="1:13" s="5" customFormat="1" ht="15.75">
      <c r="A11" s="7" t="s">
        <v>61</v>
      </c>
      <c r="B11" s="52">
        <v>447306</v>
      </c>
      <c r="C11" s="52">
        <v>613041</v>
      </c>
      <c r="D11" s="16">
        <v>505219</v>
      </c>
      <c r="E11" s="16">
        <v>380067</v>
      </c>
      <c r="F11" s="52">
        <v>885286</v>
      </c>
      <c r="G11" s="16">
        <v>535935</v>
      </c>
      <c r="H11" s="16">
        <v>231142</v>
      </c>
      <c r="I11" s="52">
        <v>767077</v>
      </c>
      <c r="J11" s="16">
        <v>604304</v>
      </c>
      <c r="K11" s="16">
        <v>368198</v>
      </c>
      <c r="L11" s="54">
        <v>972502</v>
      </c>
      <c r="M11" s="125"/>
    </row>
    <row r="12" spans="1:13" ht="15.75">
      <c r="A12" s="8" t="s">
        <v>7</v>
      </c>
      <c r="B12" s="99">
        <v>3500</v>
      </c>
      <c r="C12" s="101">
        <v>12083</v>
      </c>
      <c r="D12" s="17"/>
      <c r="E12" s="17">
        <v>198140</v>
      </c>
      <c r="F12" s="52">
        <v>198140</v>
      </c>
      <c r="G12" s="17"/>
      <c r="H12" s="17"/>
      <c r="I12" s="52">
        <v>0</v>
      </c>
      <c r="J12" s="17"/>
      <c r="K12" s="17"/>
      <c r="L12" s="54">
        <v>205198</v>
      </c>
      <c r="M12" s="125"/>
    </row>
    <row r="13" spans="1:13" s="5" customFormat="1" ht="15.75">
      <c r="A13" s="7" t="s">
        <v>62</v>
      </c>
      <c r="B13" s="52">
        <v>17017</v>
      </c>
      <c r="C13" s="52">
        <v>24602</v>
      </c>
      <c r="D13" s="16">
        <v>25226</v>
      </c>
      <c r="E13" s="16"/>
      <c r="F13" s="52">
        <v>25226</v>
      </c>
      <c r="G13" s="16">
        <v>49307</v>
      </c>
      <c r="H13" s="16"/>
      <c r="I13" s="52">
        <v>49307</v>
      </c>
      <c r="J13" s="16">
        <v>58011</v>
      </c>
      <c r="K13" s="16"/>
      <c r="L13" s="54">
        <v>58011</v>
      </c>
      <c r="M13" s="125"/>
    </row>
    <row r="14" spans="1:13" s="5" customFormat="1" ht="15.75">
      <c r="A14" s="7" t="s">
        <v>0</v>
      </c>
      <c r="B14" s="52">
        <v>1536797</v>
      </c>
      <c r="C14" s="52">
        <v>2308301</v>
      </c>
      <c r="D14" s="16">
        <v>2047839</v>
      </c>
      <c r="E14" s="16">
        <v>297674</v>
      </c>
      <c r="F14" s="52">
        <v>2345513</v>
      </c>
      <c r="G14" s="16">
        <v>2191489</v>
      </c>
      <c r="H14" s="16">
        <v>269589</v>
      </c>
      <c r="I14" s="52">
        <v>2461078</v>
      </c>
      <c r="J14" s="16">
        <v>2119456</v>
      </c>
      <c r="K14" s="16">
        <f>229622+111499</f>
        <v>341121</v>
      </c>
      <c r="L14" s="54">
        <f>SUM(J14:K14)</f>
        <v>2460577</v>
      </c>
      <c r="M14" s="126"/>
    </row>
    <row r="15" spans="1:13" ht="15.75">
      <c r="A15" s="8" t="s">
        <v>9</v>
      </c>
      <c r="B15" s="99">
        <f>169588+166365</f>
        <v>335953</v>
      </c>
      <c r="C15" s="99">
        <f>238872+242104</f>
        <v>480976</v>
      </c>
      <c r="D15" s="17">
        <v>302369</v>
      </c>
      <c r="E15" s="17">
        <v>237472</v>
      </c>
      <c r="F15" s="52">
        <v>539841</v>
      </c>
      <c r="G15" s="17">
        <v>323789</v>
      </c>
      <c r="H15" s="17">
        <v>246324</v>
      </c>
      <c r="I15" s="52">
        <v>570113</v>
      </c>
      <c r="J15" s="17">
        <v>407629</v>
      </c>
      <c r="K15" s="17">
        <v>206581</v>
      </c>
      <c r="L15" s="54">
        <v>614210</v>
      </c>
      <c r="M15" s="125"/>
    </row>
    <row r="16" spans="1:13" ht="15.75">
      <c r="A16" s="8" t="s">
        <v>90</v>
      </c>
      <c r="B16" s="99"/>
      <c r="C16" s="99"/>
      <c r="D16" s="17"/>
      <c r="E16" s="17">
        <v>61153</v>
      </c>
      <c r="F16" s="52">
        <v>61153</v>
      </c>
      <c r="G16" s="17"/>
      <c r="H16" s="17">
        <v>15000</v>
      </c>
      <c r="I16" s="52">
        <v>15000</v>
      </c>
      <c r="J16" s="17"/>
      <c r="K16" s="17">
        <v>7622</v>
      </c>
      <c r="L16" s="54">
        <v>7622</v>
      </c>
      <c r="M16" s="125"/>
    </row>
    <row r="17" spans="1:13" ht="15.75">
      <c r="A17" s="8" t="s">
        <v>56</v>
      </c>
      <c r="B17" s="99">
        <v>20939</v>
      </c>
      <c r="C17" s="99"/>
      <c r="D17" s="17"/>
      <c r="E17" s="17">
        <v>25643</v>
      </c>
      <c r="F17" s="52">
        <v>25643</v>
      </c>
      <c r="G17" s="17"/>
      <c r="H17" s="17">
        <v>10025</v>
      </c>
      <c r="I17" s="52">
        <v>10025</v>
      </c>
      <c r="J17" s="17"/>
      <c r="K17" s="17">
        <v>5725</v>
      </c>
      <c r="L17" s="54">
        <v>5725</v>
      </c>
      <c r="M17" s="125"/>
    </row>
    <row r="18" spans="1:13" ht="15.75">
      <c r="A18" s="8" t="s">
        <v>83</v>
      </c>
      <c r="B18" s="99"/>
      <c r="C18" s="99"/>
      <c r="D18" s="17"/>
      <c r="E18" s="17"/>
      <c r="F18" s="52">
        <v>0</v>
      </c>
      <c r="G18" s="17">
        <v>33169</v>
      </c>
      <c r="H18" s="17"/>
      <c r="I18" s="52">
        <v>33169</v>
      </c>
      <c r="J18" s="17">
        <v>19296</v>
      </c>
      <c r="K18" s="17"/>
      <c r="L18" s="54">
        <v>19296</v>
      </c>
      <c r="M18" s="125"/>
    </row>
    <row r="19" spans="1:13" ht="15.75">
      <c r="A19" s="8" t="s">
        <v>84</v>
      </c>
      <c r="B19" s="99">
        <v>1060475</v>
      </c>
      <c r="C19" s="99">
        <v>1653931</v>
      </c>
      <c r="D19" s="17">
        <v>1634730</v>
      </c>
      <c r="E19" s="17"/>
      <c r="F19" s="52">
        <v>1634730</v>
      </c>
      <c r="G19" s="17">
        <v>1678447</v>
      </c>
      <c r="H19" s="17"/>
      <c r="I19" s="52">
        <v>1678447</v>
      </c>
      <c r="J19" s="17">
        <v>1533669</v>
      </c>
      <c r="K19" s="17"/>
      <c r="L19" s="54">
        <v>1533669</v>
      </c>
      <c r="M19" s="125"/>
    </row>
    <row r="20" spans="1:13" ht="15.75">
      <c r="A20" s="8" t="s">
        <v>90</v>
      </c>
      <c r="B20" s="99"/>
      <c r="C20" s="99">
        <v>40620</v>
      </c>
      <c r="D20" s="17">
        <v>52923</v>
      </c>
      <c r="E20" s="17"/>
      <c r="F20" s="52">
        <v>52923</v>
      </c>
      <c r="G20" s="17">
        <v>101559</v>
      </c>
      <c r="H20" s="17"/>
      <c r="I20" s="52">
        <v>101559</v>
      </c>
      <c r="J20" s="17">
        <v>25480</v>
      </c>
      <c r="K20" s="81">
        <f>33102+111499-K16</f>
        <v>136979</v>
      </c>
      <c r="L20" s="54">
        <v>25480</v>
      </c>
      <c r="M20" s="125"/>
    </row>
    <row r="21" spans="1:251" s="4" customFormat="1" ht="15.75">
      <c r="A21" s="8" t="s">
        <v>85</v>
      </c>
      <c r="B21" s="100">
        <v>17988</v>
      </c>
      <c r="C21" s="100">
        <v>28284</v>
      </c>
      <c r="D21" s="20">
        <v>30773</v>
      </c>
      <c r="E21" s="20"/>
      <c r="F21" s="52">
        <v>30773</v>
      </c>
      <c r="G21" s="20">
        <v>26815</v>
      </c>
      <c r="H21" s="20"/>
      <c r="I21" s="52">
        <v>26815</v>
      </c>
      <c r="J21" s="20">
        <v>31363</v>
      </c>
      <c r="K21" s="20"/>
      <c r="L21" s="54">
        <v>31363</v>
      </c>
      <c r="M21" s="12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13" ht="15.75">
      <c r="A22" s="8" t="s">
        <v>86</v>
      </c>
      <c r="B22" s="99"/>
      <c r="C22" s="99"/>
      <c r="D22" s="17">
        <v>10818</v>
      </c>
      <c r="E22" s="17">
        <v>18476</v>
      </c>
      <c r="F22" s="52">
        <v>29294</v>
      </c>
      <c r="G22" s="17"/>
      <c r="H22" s="17">
        <v>1000</v>
      </c>
      <c r="I22" s="52">
        <v>1000</v>
      </c>
      <c r="J22" s="17">
        <v>26007</v>
      </c>
      <c r="K22" s="17">
        <v>2915</v>
      </c>
      <c r="L22" s="54">
        <v>28922</v>
      </c>
      <c r="M22" s="125"/>
    </row>
    <row r="23" spans="1:13" ht="15.75">
      <c r="A23" s="8" t="s">
        <v>89</v>
      </c>
      <c r="B23" s="99"/>
      <c r="C23" s="99"/>
      <c r="D23" s="17"/>
      <c r="E23" s="17">
        <v>16828</v>
      </c>
      <c r="F23" s="52">
        <v>16828</v>
      </c>
      <c r="G23" s="17"/>
      <c r="H23" s="17"/>
      <c r="I23" s="52">
        <v>0</v>
      </c>
      <c r="J23" s="17"/>
      <c r="K23" s="17"/>
      <c r="L23" s="54">
        <v>0</v>
      </c>
      <c r="M23" s="125"/>
    </row>
    <row r="24" spans="1:13" ht="15.75">
      <c r="A24" s="8" t="s">
        <v>87</v>
      </c>
      <c r="B24" s="99">
        <v>55905</v>
      </c>
      <c r="C24" s="99">
        <v>71553</v>
      </c>
      <c r="D24" s="17">
        <v>22147</v>
      </c>
      <c r="E24" s="17"/>
      <c r="F24" s="52">
        <v>22147</v>
      </c>
      <c r="G24" s="17">
        <v>26887</v>
      </c>
      <c r="H24" s="17"/>
      <c r="I24" s="52">
        <v>26887</v>
      </c>
      <c r="J24" s="17"/>
      <c r="K24" s="17"/>
      <c r="L24" s="54">
        <v>0</v>
      </c>
      <c r="M24" s="125"/>
    </row>
    <row r="25" spans="1:13" ht="15.75">
      <c r="A25" s="8" t="s">
        <v>88</v>
      </c>
      <c r="B25" s="99">
        <v>45537</v>
      </c>
      <c r="C25" s="99">
        <v>73557</v>
      </c>
      <c r="D25" s="17">
        <v>47002</v>
      </c>
      <c r="E25" s="17">
        <v>16083</v>
      </c>
      <c r="F25" s="52">
        <v>63085</v>
      </c>
      <c r="G25" s="17">
        <v>102382</v>
      </c>
      <c r="H25" s="17">
        <v>12240</v>
      </c>
      <c r="I25" s="52">
        <v>114622</v>
      </c>
      <c r="J25" s="17">
        <v>101492</v>
      </c>
      <c r="K25" s="17">
        <v>14401</v>
      </c>
      <c r="L25" s="54">
        <v>115893</v>
      </c>
      <c r="M25" s="125"/>
    </row>
    <row r="26" spans="1:13" s="5" customFormat="1" ht="15.75">
      <c r="A26" s="7" t="s">
        <v>54</v>
      </c>
      <c r="B26" s="52">
        <v>427108</v>
      </c>
      <c r="C26" s="52">
        <v>731950</v>
      </c>
      <c r="D26" s="16">
        <v>562756</v>
      </c>
      <c r="E26" s="16"/>
      <c r="F26" s="52">
        <v>562756</v>
      </c>
      <c r="G26" s="16">
        <v>32606</v>
      </c>
      <c r="H26" s="16"/>
      <c r="I26" s="52">
        <v>32606</v>
      </c>
      <c r="J26" s="16">
        <v>32625</v>
      </c>
      <c r="K26" s="16">
        <v>35000</v>
      </c>
      <c r="L26" s="54">
        <v>67625</v>
      </c>
      <c r="M26" s="125"/>
    </row>
    <row r="27" spans="1:13" ht="15.75">
      <c r="A27" s="9" t="s">
        <v>50</v>
      </c>
      <c r="B27" s="99"/>
      <c r="C27" s="101"/>
      <c r="D27" s="17"/>
      <c r="E27" s="17"/>
      <c r="F27" s="52">
        <v>0</v>
      </c>
      <c r="G27" s="17">
        <v>32606</v>
      </c>
      <c r="H27" s="17"/>
      <c r="I27" s="52">
        <v>32606</v>
      </c>
      <c r="J27" s="30">
        <v>32625</v>
      </c>
      <c r="K27" s="17"/>
      <c r="L27" s="54">
        <v>32625</v>
      </c>
      <c r="M27" s="125"/>
    </row>
    <row r="28" spans="1:13" ht="15.75">
      <c r="A28" s="9" t="s">
        <v>49</v>
      </c>
      <c r="B28" s="99">
        <v>409850</v>
      </c>
      <c r="C28" s="101">
        <v>706095</v>
      </c>
      <c r="D28" s="17">
        <v>536284</v>
      </c>
      <c r="E28" s="17"/>
      <c r="F28" s="52">
        <v>536284</v>
      </c>
      <c r="G28" s="17"/>
      <c r="H28" s="17"/>
      <c r="I28" s="52">
        <v>0</v>
      </c>
      <c r="J28" s="17"/>
      <c r="K28" s="17">
        <v>35000</v>
      </c>
      <c r="L28" s="54">
        <v>35000</v>
      </c>
      <c r="M28" s="125"/>
    </row>
    <row r="29" spans="1:13" ht="15.75">
      <c r="A29" s="9" t="s">
        <v>82</v>
      </c>
      <c r="B29" s="99">
        <v>17258</v>
      </c>
      <c r="C29" s="101">
        <v>25855</v>
      </c>
      <c r="D29" s="17">
        <v>26472</v>
      </c>
      <c r="E29" s="17"/>
      <c r="F29" s="52">
        <v>26472</v>
      </c>
      <c r="G29" s="17"/>
      <c r="H29" s="17"/>
      <c r="I29" s="52">
        <v>0</v>
      </c>
      <c r="J29" s="17"/>
      <c r="K29" s="17"/>
      <c r="L29" s="54">
        <v>0</v>
      </c>
      <c r="M29" s="125"/>
    </row>
    <row r="30" spans="1:13" s="5" customFormat="1" ht="15.75">
      <c r="A30" s="7" t="s">
        <v>1</v>
      </c>
      <c r="B30" s="52">
        <v>1237164</v>
      </c>
      <c r="C30" s="52">
        <v>1427078</v>
      </c>
      <c r="D30" s="16">
        <v>386890</v>
      </c>
      <c r="E30" s="16">
        <f>42155+E36</f>
        <v>44820</v>
      </c>
      <c r="F30" s="52">
        <v>431710</v>
      </c>
      <c r="G30" s="16">
        <v>479575</v>
      </c>
      <c r="H30" s="16">
        <f>53227+H36</f>
        <v>57050</v>
      </c>
      <c r="I30" s="52">
        <v>536625</v>
      </c>
      <c r="J30" s="16">
        <v>482266</v>
      </c>
      <c r="K30" s="16">
        <f>50491+K36</f>
        <v>56091</v>
      </c>
      <c r="L30" s="54">
        <v>538357</v>
      </c>
      <c r="M30" s="125"/>
    </row>
    <row r="31" spans="1:13" ht="15.75">
      <c r="A31" s="8" t="s">
        <v>81</v>
      </c>
      <c r="B31" s="99">
        <v>98816</v>
      </c>
      <c r="C31" s="101">
        <v>199335</v>
      </c>
      <c r="D31" s="17">
        <v>278049</v>
      </c>
      <c r="E31" s="17"/>
      <c r="F31" s="52">
        <v>278049</v>
      </c>
      <c r="G31" s="17">
        <v>346188</v>
      </c>
      <c r="H31" s="17"/>
      <c r="I31" s="52">
        <v>346188</v>
      </c>
      <c r="J31" s="17">
        <v>424060</v>
      </c>
      <c r="K31" s="17"/>
      <c r="L31" s="54">
        <v>424060</v>
      </c>
      <c r="M31" s="125"/>
    </row>
    <row r="32" spans="1:13" ht="15.75">
      <c r="A32" s="8" t="s">
        <v>3</v>
      </c>
      <c r="B32" s="99"/>
      <c r="C32" s="99">
        <v>7658</v>
      </c>
      <c r="D32" s="17">
        <v>29956</v>
      </c>
      <c r="E32" s="17"/>
      <c r="F32" s="52">
        <v>29956</v>
      </c>
      <c r="G32" s="17">
        <v>15230</v>
      </c>
      <c r="H32" s="17"/>
      <c r="I32" s="52">
        <v>15230</v>
      </c>
      <c r="J32" s="17"/>
      <c r="K32" s="17"/>
      <c r="L32" s="54">
        <v>0</v>
      </c>
      <c r="M32" s="125"/>
    </row>
    <row r="33" spans="1:13" ht="15.75">
      <c r="A33" s="9" t="s">
        <v>80</v>
      </c>
      <c r="B33" s="99"/>
      <c r="C33" s="101"/>
      <c r="D33" s="17"/>
      <c r="E33" s="17"/>
      <c r="F33" s="52">
        <v>0</v>
      </c>
      <c r="G33" s="17">
        <v>10985</v>
      </c>
      <c r="H33" s="17"/>
      <c r="I33" s="52">
        <v>10985</v>
      </c>
      <c r="J33" s="17"/>
      <c r="K33" s="17"/>
      <c r="L33" s="54">
        <v>0</v>
      </c>
      <c r="M33" s="125"/>
    </row>
    <row r="34" spans="1:13" ht="15.75">
      <c r="A34" s="10" t="s">
        <v>4</v>
      </c>
      <c r="B34" s="99"/>
      <c r="C34" s="52"/>
      <c r="D34" s="17"/>
      <c r="E34" s="17"/>
      <c r="F34" s="52">
        <v>0</v>
      </c>
      <c r="G34" s="17">
        <v>10985</v>
      </c>
      <c r="H34" s="17"/>
      <c r="I34" s="52">
        <v>10985</v>
      </c>
      <c r="J34" s="17"/>
      <c r="K34" s="17"/>
      <c r="L34" s="54">
        <v>0</v>
      </c>
      <c r="M34" s="125"/>
    </row>
    <row r="35" spans="1:13" ht="15.75">
      <c r="A35" s="8" t="s">
        <v>79</v>
      </c>
      <c r="B35" s="99">
        <v>19670</v>
      </c>
      <c r="C35" s="100">
        <v>31759</v>
      </c>
      <c r="D35" s="17"/>
      <c r="E35" s="30">
        <v>42155</v>
      </c>
      <c r="F35" s="52">
        <v>42155</v>
      </c>
      <c r="G35" s="17"/>
      <c r="H35" s="17"/>
      <c r="I35" s="52">
        <v>0</v>
      </c>
      <c r="J35" s="17"/>
      <c r="K35" s="17">
        <v>50491</v>
      </c>
      <c r="L35" s="54">
        <v>50491</v>
      </c>
      <c r="M35" s="125"/>
    </row>
    <row r="36" spans="1:13" ht="15.75">
      <c r="A36" s="9" t="s">
        <v>78</v>
      </c>
      <c r="B36" s="99"/>
      <c r="C36" s="100"/>
      <c r="D36" s="17">
        <v>95408</v>
      </c>
      <c r="E36" s="17">
        <v>2665</v>
      </c>
      <c r="F36" s="52">
        <v>98073</v>
      </c>
      <c r="G36" s="17">
        <v>122402</v>
      </c>
      <c r="H36" s="17">
        <v>3823</v>
      </c>
      <c r="I36" s="52">
        <v>126225</v>
      </c>
      <c r="J36" s="17">
        <v>58206</v>
      </c>
      <c r="K36" s="17">
        <v>5600</v>
      </c>
      <c r="L36" s="54">
        <v>63806</v>
      </c>
      <c r="M36" s="125"/>
    </row>
    <row r="37" spans="1:13" ht="15.75">
      <c r="A37" s="9" t="s">
        <v>57</v>
      </c>
      <c r="B37" s="99"/>
      <c r="C37" s="100">
        <f>C30-C31-C35-C38</f>
        <v>1092583</v>
      </c>
      <c r="D37" s="17">
        <v>3346</v>
      </c>
      <c r="E37" s="17"/>
      <c r="F37" s="52">
        <v>3346</v>
      </c>
      <c r="G37" s="17"/>
      <c r="H37" s="17"/>
      <c r="I37" s="52">
        <v>0</v>
      </c>
      <c r="J37" s="17"/>
      <c r="K37" s="17"/>
      <c r="L37" s="54">
        <v>0</v>
      </c>
      <c r="M37" s="125"/>
    </row>
    <row r="38" spans="1:13" ht="15.75">
      <c r="A38" s="9" t="s">
        <v>58</v>
      </c>
      <c r="B38" s="99">
        <v>72855</v>
      </c>
      <c r="C38" s="100">
        <v>103401</v>
      </c>
      <c r="D38" s="17">
        <v>10087</v>
      </c>
      <c r="E38" s="17"/>
      <c r="F38" s="52">
        <v>10087</v>
      </c>
      <c r="G38" s="17"/>
      <c r="H38" s="17"/>
      <c r="I38" s="52">
        <v>0</v>
      </c>
      <c r="J38" s="17"/>
      <c r="K38" s="17"/>
      <c r="L38" s="54">
        <v>0</v>
      </c>
      <c r="M38" s="125"/>
    </row>
    <row r="39" spans="1:13" s="5" customFormat="1" ht="15.75">
      <c r="A39" s="7" t="s">
        <v>10</v>
      </c>
      <c r="B39" s="52">
        <v>403519</v>
      </c>
      <c r="C39" s="52">
        <v>1046828</v>
      </c>
      <c r="D39" s="16"/>
      <c r="E39" s="16">
        <v>914882</v>
      </c>
      <c r="F39" s="52">
        <v>914882</v>
      </c>
      <c r="G39" s="16"/>
      <c r="H39" s="16">
        <v>2170221</v>
      </c>
      <c r="I39" s="52">
        <v>2170221</v>
      </c>
      <c r="J39" s="16"/>
      <c r="K39" s="16">
        <f>945243+170099</f>
        <v>1115342</v>
      </c>
      <c r="L39" s="54">
        <f>SUM(J39:K39)</f>
        <v>1115342</v>
      </c>
      <c r="M39" s="125"/>
    </row>
    <row r="40" spans="1:13" ht="15.75">
      <c r="A40" s="8" t="s">
        <v>11</v>
      </c>
      <c r="B40" s="99">
        <v>103531</v>
      </c>
      <c r="C40" s="100"/>
      <c r="D40" s="17"/>
      <c r="E40" s="17">
        <v>91479</v>
      </c>
      <c r="F40" s="52">
        <v>91479</v>
      </c>
      <c r="G40" s="17"/>
      <c r="H40" s="17">
        <v>240107</v>
      </c>
      <c r="I40" s="52">
        <v>240107</v>
      </c>
      <c r="J40" s="17"/>
      <c r="K40" s="17">
        <v>200000</v>
      </c>
      <c r="L40" s="54">
        <v>200000</v>
      </c>
      <c r="M40" s="126"/>
    </row>
    <row r="41" spans="1:13" ht="15.75">
      <c r="A41" s="8" t="s">
        <v>74</v>
      </c>
      <c r="B41" s="99"/>
      <c r="C41" s="100"/>
      <c r="D41" s="17"/>
      <c r="E41" s="17"/>
      <c r="F41" s="52">
        <v>0</v>
      </c>
      <c r="G41" s="17"/>
      <c r="H41" s="17">
        <v>5000</v>
      </c>
      <c r="I41" s="52">
        <v>5000</v>
      </c>
      <c r="J41" s="17"/>
      <c r="K41" s="17"/>
      <c r="L41" s="54">
        <v>0</v>
      </c>
      <c r="M41" s="125"/>
    </row>
    <row r="42" spans="1:13" ht="15.75">
      <c r="A42" s="8" t="s">
        <v>12</v>
      </c>
      <c r="B42" s="99">
        <v>211107</v>
      </c>
      <c r="C42" s="100">
        <v>393554</v>
      </c>
      <c r="D42" s="17"/>
      <c r="E42" s="17">
        <v>344972</v>
      </c>
      <c r="F42" s="52">
        <v>344972</v>
      </c>
      <c r="G42" s="17"/>
      <c r="H42" s="17">
        <v>470805</v>
      </c>
      <c r="I42" s="52">
        <v>470805</v>
      </c>
      <c r="J42" s="17"/>
      <c r="K42" s="17">
        <v>361000</v>
      </c>
      <c r="L42" s="54">
        <v>361000</v>
      </c>
      <c r="M42" s="125"/>
    </row>
    <row r="43" spans="1:13" ht="15.75">
      <c r="A43" s="8" t="s">
        <v>73</v>
      </c>
      <c r="B43" s="99">
        <v>86251</v>
      </c>
      <c r="C43" s="100">
        <v>321773</v>
      </c>
      <c r="D43" s="17"/>
      <c r="E43" s="17">
        <v>457886</v>
      </c>
      <c r="F43" s="52">
        <v>457886</v>
      </c>
      <c r="G43" s="17"/>
      <c r="H43" s="17">
        <v>1352341</v>
      </c>
      <c r="I43" s="52">
        <v>1352341</v>
      </c>
      <c r="J43" s="17"/>
      <c r="K43" s="17">
        <v>142647</v>
      </c>
      <c r="L43" s="54">
        <v>142647</v>
      </c>
      <c r="M43" s="125"/>
    </row>
    <row r="44" spans="1:13" ht="15.75">
      <c r="A44" s="8" t="s">
        <v>75</v>
      </c>
      <c r="B44" s="99"/>
      <c r="C44" s="100">
        <v>203286</v>
      </c>
      <c r="D44" s="17"/>
      <c r="E44" s="17">
        <v>195529</v>
      </c>
      <c r="F44" s="52">
        <v>195529</v>
      </c>
      <c r="G44" s="17"/>
      <c r="H44" s="17">
        <v>116300</v>
      </c>
      <c r="I44" s="52">
        <v>116300</v>
      </c>
      <c r="J44" s="17"/>
      <c r="K44" s="17"/>
      <c r="L44" s="54">
        <v>0</v>
      </c>
      <c r="M44" s="125"/>
    </row>
    <row r="45" spans="1:13" ht="15.75">
      <c r="A45" s="8" t="s">
        <v>76</v>
      </c>
      <c r="B45" s="99"/>
      <c r="C45" s="100">
        <v>175336</v>
      </c>
      <c r="D45" s="17"/>
      <c r="E45" s="17"/>
      <c r="F45" s="52">
        <v>0</v>
      </c>
      <c r="G45" s="17"/>
      <c r="H45" s="17">
        <v>106968</v>
      </c>
      <c r="I45" s="52">
        <v>106968</v>
      </c>
      <c r="J45" s="17"/>
      <c r="K45" s="17">
        <v>241596</v>
      </c>
      <c r="L45" s="54">
        <v>241596</v>
      </c>
      <c r="M45" s="125"/>
    </row>
    <row r="46" spans="1:13" ht="15.75">
      <c r="A46" s="8" t="s">
        <v>75</v>
      </c>
      <c r="B46" s="99"/>
      <c r="C46" s="100">
        <v>92388</v>
      </c>
      <c r="D46" s="17"/>
      <c r="E46" s="17"/>
      <c r="F46" s="52">
        <v>0</v>
      </c>
      <c r="G46" s="17"/>
      <c r="H46" s="17">
        <v>27600</v>
      </c>
      <c r="I46" s="52">
        <v>27600</v>
      </c>
      <c r="J46" s="17"/>
      <c r="K46" s="81">
        <v>170099</v>
      </c>
      <c r="L46" s="54">
        <v>0</v>
      </c>
      <c r="M46" s="125"/>
    </row>
    <row r="47" spans="1:13" ht="15.75">
      <c r="A47" s="8" t="s">
        <v>77</v>
      </c>
      <c r="B47" s="99">
        <v>2630</v>
      </c>
      <c r="C47" s="100"/>
      <c r="D47" s="17"/>
      <c r="E47" s="17">
        <v>5533</v>
      </c>
      <c r="F47" s="52">
        <v>5533</v>
      </c>
      <c r="G47" s="17"/>
      <c r="H47" s="17"/>
      <c r="I47" s="52">
        <v>0</v>
      </c>
      <c r="J47" s="17"/>
      <c r="K47" s="17"/>
      <c r="L47" s="54">
        <v>0</v>
      </c>
      <c r="M47" s="125"/>
    </row>
    <row r="48" spans="1:13" s="5" customFormat="1" ht="15.75">
      <c r="A48" s="7" t="s">
        <v>63</v>
      </c>
      <c r="B48" s="52">
        <v>6226</v>
      </c>
      <c r="C48" s="52"/>
      <c r="D48" s="16"/>
      <c r="E48" s="16">
        <v>26700</v>
      </c>
      <c r="F48" s="52">
        <v>26700</v>
      </c>
      <c r="G48" s="16"/>
      <c r="H48" s="16">
        <v>42770</v>
      </c>
      <c r="I48" s="52">
        <v>42770</v>
      </c>
      <c r="J48" s="16"/>
      <c r="K48" s="16">
        <v>40000</v>
      </c>
      <c r="L48" s="54">
        <v>40000</v>
      </c>
      <c r="M48" s="125"/>
    </row>
    <row r="49" spans="1:13" ht="15.75">
      <c r="A49" s="8" t="s">
        <v>13</v>
      </c>
      <c r="B49" s="99"/>
      <c r="C49" s="100"/>
      <c r="D49" s="17"/>
      <c r="E49" s="17"/>
      <c r="F49" s="52">
        <v>0</v>
      </c>
      <c r="G49" s="17"/>
      <c r="H49" s="17"/>
      <c r="I49" s="52">
        <v>0</v>
      </c>
      <c r="J49" s="17"/>
      <c r="K49" s="17">
        <v>13000</v>
      </c>
      <c r="L49" s="54">
        <v>13000</v>
      </c>
      <c r="M49" s="125"/>
    </row>
    <row r="50" spans="1:13" ht="15.75">
      <c r="A50" s="8" t="s">
        <v>14</v>
      </c>
      <c r="B50" s="99">
        <v>6226</v>
      </c>
      <c r="C50" s="100"/>
      <c r="D50" s="17"/>
      <c r="E50" s="17">
        <v>26700</v>
      </c>
      <c r="F50" s="52">
        <v>26700</v>
      </c>
      <c r="G50" s="17"/>
      <c r="H50" s="17">
        <v>42770</v>
      </c>
      <c r="I50" s="52">
        <v>42770</v>
      </c>
      <c r="J50" s="17"/>
      <c r="K50" s="17">
        <v>15000</v>
      </c>
      <c r="L50" s="54">
        <v>15000</v>
      </c>
      <c r="M50" s="125"/>
    </row>
    <row r="51" spans="1:13" ht="15.75">
      <c r="A51" s="8" t="s">
        <v>15</v>
      </c>
      <c r="B51" s="99"/>
      <c r="C51" s="100"/>
      <c r="D51" s="17"/>
      <c r="E51" s="17"/>
      <c r="F51" s="52">
        <v>0</v>
      </c>
      <c r="G51" s="17"/>
      <c r="H51" s="17"/>
      <c r="I51" s="52">
        <v>0</v>
      </c>
      <c r="J51" s="17"/>
      <c r="K51" s="17">
        <v>12000</v>
      </c>
      <c r="L51" s="54">
        <v>12000</v>
      </c>
      <c r="M51" s="125"/>
    </row>
    <row r="52" spans="1:13" s="5" customFormat="1" ht="15.75">
      <c r="A52" s="37" t="s">
        <v>69</v>
      </c>
      <c r="B52" s="52">
        <v>105891</v>
      </c>
      <c r="C52" s="52">
        <v>163553</v>
      </c>
      <c r="D52" s="16">
        <v>93314</v>
      </c>
      <c r="E52" s="16">
        <v>89651</v>
      </c>
      <c r="F52" s="52">
        <v>182965</v>
      </c>
      <c r="G52" s="16">
        <v>125444</v>
      </c>
      <c r="H52" s="16">
        <v>98751</v>
      </c>
      <c r="I52" s="52">
        <v>224195</v>
      </c>
      <c r="J52" s="16">
        <v>117400</v>
      </c>
      <c r="K52" s="16">
        <v>98004</v>
      </c>
      <c r="L52" s="54">
        <v>215404</v>
      </c>
      <c r="M52" s="125"/>
    </row>
    <row r="53" spans="1:13" ht="15.75">
      <c r="A53" s="9" t="s">
        <v>67</v>
      </c>
      <c r="B53" s="99"/>
      <c r="C53" s="99">
        <v>15454</v>
      </c>
      <c r="D53" s="17">
        <v>3843</v>
      </c>
      <c r="E53" s="17"/>
      <c r="F53" s="52">
        <v>3843</v>
      </c>
      <c r="G53" s="17">
        <v>3544</v>
      </c>
      <c r="H53" s="17"/>
      <c r="I53" s="52">
        <v>3544</v>
      </c>
      <c r="J53" s="17"/>
      <c r="K53" s="17"/>
      <c r="L53" s="54">
        <v>0</v>
      </c>
      <c r="M53" s="125"/>
    </row>
    <row r="54" spans="1:13" ht="15.75">
      <c r="A54" s="9" t="s">
        <v>68</v>
      </c>
      <c r="B54" s="99">
        <v>53617</v>
      </c>
      <c r="C54" s="99">
        <v>64615</v>
      </c>
      <c r="D54" s="17"/>
      <c r="E54" s="17"/>
      <c r="F54" s="52">
        <v>0</v>
      </c>
      <c r="G54" s="17">
        <v>121900</v>
      </c>
      <c r="H54" s="17"/>
      <c r="I54" s="52">
        <v>121900</v>
      </c>
      <c r="J54" s="17">
        <v>117400</v>
      </c>
      <c r="K54" s="17"/>
      <c r="L54" s="54">
        <v>117400</v>
      </c>
      <c r="M54" s="125"/>
    </row>
    <row r="55" spans="1:13" ht="15.75">
      <c r="A55" s="8" t="s">
        <v>5</v>
      </c>
      <c r="B55" s="99"/>
      <c r="C55" s="99"/>
      <c r="D55" s="17"/>
      <c r="E55" s="17"/>
      <c r="F55" s="52">
        <v>0</v>
      </c>
      <c r="G55" s="17">
        <v>1000</v>
      </c>
      <c r="H55" s="17"/>
      <c r="I55" s="52">
        <v>1000</v>
      </c>
      <c r="J55" s="17"/>
      <c r="K55" s="17"/>
      <c r="L55" s="54">
        <v>0</v>
      </c>
      <c r="M55" s="125"/>
    </row>
    <row r="56" spans="1:13" ht="15.75">
      <c r="A56" s="8" t="s">
        <v>70</v>
      </c>
      <c r="B56" s="99">
        <v>9530</v>
      </c>
      <c r="C56" s="99">
        <v>16925</v>
      </c>
      <c r="D56" s="17"/>
      <c r="E56" s="17">
        <v>18739</v>
      </c>
      <c r="F56" s="52">
        <v>18739</v>
      </c>
      <c r="G56" s="17"/>
      <c r="H56" s="17">
        <v>19752</v>
      </c>
      <c r="I56" s="52">
        <v>19752</v>
      </c>
      <c r="J56" s="17"/>
      <c r="K56" s="17">
        <v>18037</v>
      </c>
      <c r="L56" s="54">
        <v>18037</v>
      </c>
      <c r="M56" s="125"/>
    </row>
    <row r="57" spans="1:13" ht="15.75">
      <c r="A57" s="8" t="s">
        <v>71</v>
      </c>
      <c r="B57" s="99">
        <v>22120</v>
      </c>
      <c r="C57" s="99">
        <v>27925</v>
      </c>
      <c r="D57" s="17"/>
      <c r="E57" s="17">
        <v>29319</v>
      </c>
      <c r="F57" s="52">
        <v>29319</v>
      </c>
      <c r="G57" s="17"/>
      <c r="H57" s="17">
        <v>27285</v>
      </c>
      <c r="I57" s="52">
        <v>27285</v>
      </c>
      <c r="J57" s="17"/>
      <c r="K57" s="17">
        <v>28707</v>
      </c>
      <c r="L57" s="54">
        <v>28707</v>
      </c>
      <c r="M57" s="125"/>
    </row>
    <row r="58" spans="1:13" ht="15.75">
      <c r="A58" s="8" t="s">
        <v>72</v>
      </c>
      <c r="B58" s="99">
        <v>20624</v>
      </c>
      <c r="C58" s="99">
        <v>38634</v>
      </c>
      <c r="D58" s="17"/>
      <c r="E58" s="17">
        <v>41593</v>
      </c>
      <c r="F58" s="52">
        <v>41593</v>
      </c>
      <c r="G58" s="17"/>
      <c r="H58" s="17">
        <v>51714</v>
      </c>
      <c r="I58" s="52">
        <v>51714</v>
      </c>
      <c r="J58" s="17"/>
      <c r="K58" s="17">
        <v>51260</v>
      </c>
      <c r="L58" s="54">
        <v>51260</v>
      </c>
      <c r="M58" s="125"/>
    </row>
    <row r="59" spans="1:13" s="5" customFormat="1" ht="15.75">
      <c r="A59" s="7" t="s">
        <v>64</v>
      </c>
      <c r="B59" s="52">
        <v>48984</v>
      </c>
      <c r="C59" s="52">
        <v>51406</v>
      </c>
      <c r="D59" s="16">
        <v>10634</v>
      </c>
      <c r="E59" s="16">
        <v>16050</v>
      </c>
      <c r="F59" s="52">
        <v>26684</v>
      </c>
      <c r="G59" s="16">
        <v>12772</v>
      </c>
      <c r="H59" s="16">
        <v>25863</v>
      </c>
      <c r="I59" s="52">
        <v>38635</v>
      </c>
      <c r="J59" s="16">
        <v>8226</v>
      </c>
      <c r="K59" s="16">
        <v>32557</v>
      </c>
      <c r="L59" s="54">
        <v>40783</v>
      </c>
      <c r="M59" s="125"/>
    </row>
    <row r="60" spans="1:13" ht="15.75">
      <c r="A60" s="8" t="s">
        <v>51</v>
      </c>
      <c r="B60" s="99">
        <v>13264</v>
      </c>
      <c r="C60" s="99">
        <v>13508</v>
      </c>
      <c r="D60" s="17">
        <v>10634</v>
      </c>
      <c r="E60" s="17"/>
      <c r="F60" s="52">
        <v>10634</v>
      </c>
      <c r="G60" s="17">
        <v>12772</v>
      </c>
      <c r="H60" s="17">
        <v>25863</v>
      </c>
      <c r="I60" s="52">
        <v>38635</v>
      </c>
      <c r="J60" s="17">
        <v>8226</v>
      </c>
      <c r="K60" s="17"/>
      <c r="L60" s="54">
        <v>8226</v>
      </c>
      <c r="M60" s="125"/>
    </row>
    <row r="61" spans="1:13" ht="15.75">
      <c r="A61" s="8" t="s">
        <v>52</v>
      </c>
      <c r="B61" s="99"/>
      <c r="C61" s="99"/>
      <c r="D61" s="17"/>
      <c r="E61" s="17">
        <v>2288</v>
      </c>
      <c r="F61" s="52">
        <v>2288</v>
      </c>
      <c r="G61" s="17"/>
      <c r="H61" s="17"/>
      <c r="I61" s="52">
        <v>0</v>
      </c>
      <c r="J61" s="17"/>
      <c r="K61" s="17"/>
      <c r="L61" s="54">
        <v>0</v>
      </c>
      <c r="M61" s="125"/>
    </row>
    <row r="62" spans="1:13" ht="15.75">
      <c r="A62" s="8" t="s">
        <v>53</v>
      </c>
      <c r="B62" s="99"/>
      <c r="C62" s="99"/>
      <c r="D62" s="17"/>
      <c r="E62" s="17">
        <v>13762</v>
      </c>
      <c r="F62" s="52">
        <v>13762</v>
      </c>
      <c r="G62" s="17"/>
      <c r="H62" s="17"/>
      <c r="I62" s="52">
        <v>0</v>
      </c>
      <c r="J62" s="17"/>
      <c r="K62" s="17">
        <v>32557</v>
      </c>
      <c r="L62" s="54">
        <v>32557</v>
      </c>
      <c r="M62" s="125"/>
    </row>
    <row r="63" spans="1:13" ht="15.75">
      <c r="A63" s="8" t="s">
        <v>91</v>
      </c>
      <c r="B63" s="99">
        <v>35720</v>
      </c>
      <c r="C63" s="99">
        <v>37898</v>
      </c>
      <c r="D63" s="17"/>
      <c r="E63" s="17"/>
      <c r="F63" s="52"/>
      <c r="G63" s="17"/>
      <c r="H63" s="17"/>
      <c r="I63" s="52"/>
      <c r="J63" s="17"/>
      <c r="K63" s="17"/>
      <c r="L63" s="54"/>
      <c r="M63" s="125"/>
    </row>
    <row r="64" spans="1:13" s="5" customFormat="1" ht="16.5" thickBot="1">
      <c r="A64" s="11" t="s">
        <v>16</v>
      </c>
      <c r="B64" s="55"/>
      <c r="C64" s="55"/>
      <c r="D64" s="24"/>
      <c r="E64" s="24"/>
      <c r="F64" s="55">
        <v>0</v>
      </c>
      <c r="G64" s="24"/>
      <c r="H64" s="31">
        <v>8000</v>
      </c>
      <c r="I64" s="55">
        <v>8000</v>
      </c>
      <c r="J64" s="24"/>
      <c r="K64" s="24">
        <v>8000</v>
      </c>
      <c r="L64" s="56">
        <v>8000</v>
      </c>
      <c r="M64" s="125"/>
    </row>
    <row r="65" spans="2:12" ht="12.75">
      <c r="B65" s="19"/>
      <c r="C65" s="28"/>
      <c r="D65" s="28"/>
      <c r="E65" s="28"/>
      <c r="F65" s="28"/>
      <c r="G65" s="19"/>
      <c r="H65" s="19"/>
      <c r="I65" s="19"/>
      <c r="J65" s="19"/>
      <c r="K65" s="19"/>
      <c r="L65" s="15"/>
    </row>
    <row r="66" spans="2:12" ht="12.75">
      <c r="B66" s="15"/>
      <c r="C66" s="26"/>
      <c r="D66" s="26"/>
      <c r="E66" s="26"/>
      <c r="F66" s="26"/>
      <c r="G66" s="15"/>
      <c r="H66" s="15"/>
      <c r="I66" s="15"/>
      <c r="J66" s="15"/>
      <c r="K66" s="15"/>
      <c r="L66" s="15"/>
    </row>
    <row r="67" spans="2:12" ht="12.75">
      <c r="B67" s="15"/>
      <c r="C67" s="26"/>
      <c r="D67" s="26"/>
      <c r="E67" s="26"/>
      <c r="F67" s="26"/>
      <c r="G67" s="15"/>
      <c r="H67" s="15"/>
      <c r="I67" s="15"/>
      <c r="J67" s="15"/>
      <c r="K67" s="15"/>
      <c r="L67" s="15"/>
    </row>
    <row r="68" spans="2:12" ht="12.75">
      <c r="B68" s="15"/>
      <c r="C68" s="26"/>
      <c r="D68" s="26"/>
      <c r="E68" s="26"/>
      <c r="F68" s="26"/>
      <c r="G68" s="15"/>
      <c r="H68" s="15"/>
      <c r="I68" s="15"/>
      <c r="J68" s="15"/>
      <c r="K68" s="15"/>
      <c r="L68" s="15"/>
    </row>
    <row r="69" spans="2:12" ht="12.75">
      <c r="B69" s="15"/>
      <c r="C69" s="26"/>
      <c r="D69" s="26"/>
      <c r="E69" s="26"/>
      <c r="F69" s="26"/>
      <c r="G69" s="15"/>
      <c r="H69" s="15"/>
      <c r="I69" s="15"/>
      <c r="J69" s="15"/>
      <c r="K69" s="15"/>
      <c r="L69" s="15"/>
    </row>
    <row r="70" spans="2:12" ht="12.75">
      <c r="B70" s="15"/>
      <c r="C70" s="26"/>
      <c r="D70" s="26"/>
      <c r="E70" s="26"/>
      <c r="F70" s="26"/>
      <c r="G70" s="15"/>
      <c r="H70" s="15"/>
      <c r="I70" s="15"/>
      <c r="J70" s="15"/>
      <c r="K70" s="15"/>
      <c r="L70" s="34"/>
    </row>
    <row r="71" spans="2:12" ht="15">
      <c r="B71" s="15"/>
      <c r="C71" s="14"/>
      <c r="D71" s="26"/>
      <c r="E71" s="26"/>
      <c r="F71" s="26"/>
      <c r="G71" s="15"/>
      <c r="H71" s="15"/>
      <c r="I71" s="15"/>
      <c r="J71" s="15"/>
      <c r="K71" s="15"/>
      <c r="L71" s="15"/>
    </row>
    <row r="72" spans="2:12" ht="15">
      <c r="B72" s="15"/>
      <c r="C72" s="14"/>
      <c r="D72" s="26"/>
      <c r="E72" s="26"/>
      <c r="F72" s="26"/>
      <c r="G72" s="15"/>
      <c r="H72" s="15"/>
      <c r="I72" s="15"/>
      <c r="J72" s="15"/>
      <c r="K72" s="15"/>
      <c r="L72" s="15"/>
    </row>
    <row r="73" spans="2:12" ht="12.75">
      <c r="B73" s="15"/>
      <c r="C73" s="26"/>
      <c r="D73" s="26"/>
      <c r="E73" s="26"/>
      <c r="F73" s="26"/>
      <c r="G73" s="15"/>
      <c r="H73" s="15"/>
      <c r="I73" s="15"/>
      <c r="J73" s="15"/>
      <c r="K73" s="15"/>
      <c r="L73" s="15"/>
    </row>
    <row r="74" spans="2:12" ht="12.75">
      <c r="B74" s="15"/>
      <c r="C74" s="26"/>
      <c r="D74" s="26"/>
      <c r="E74" s="26"/>
      <c r="F74" s="26"/>
      <c r="G74" s="15"/>
      <c r="H74" s="15"/>
      <c r="I74" s="15"/>
      <c r="J74" s="15"/>
      <c r="K74" s="15"/>
      <c r="L74" s="15"/>
    </row>
    <row r="75" spans="2:12" ht="12.75">
      <c r="B75" s="15"/>
      <c r="C75" s="26"/>
      <c r="D75" s="26"/>
      <c r="E75" s="26"/>
      <c r="F75" s="26"/>
      <c r="G75" s="15"/>
      <c r="H75" s="15"/>
      <c r="I75" s="15"/>
      <c r="J75" s="15"/>
      <c r="K75" s="15"/>
      <c r="L75" s="15"/>
    </row>
    <row r="76" spans="2:12" ht="12.75">
      <c r="B76" s="15"/>
      <c r="C76" s="26"/>
      <c r="D76" s="26"/>
      <c r="E76" s="26"/>
      <c r="F76" s="26"/>
      <c r="G76" s="15"/>
      <c r="H76" s="15"/>
      <c r="I76" s="15"/>
      <c r="J76" s="15"/>
      <c r="K76" s="15"/>
      <c r="L76" s="15"/>
    </row>
    <row r="77" spans="2:12" ht="12.75">
      <c r="B77" s="15"/>
      <c r="C77" s="26"/>
      <c r="D77" s="26"/>
      <c r="E77" s="26"/>
      <c r="F77" s="26"/>
      <c r="G77" s="15"/>
      <c r="H77" s="15"/>
      <c r="I77" s="15"/>
      <c r="J77" s="15"/>
      <c r="K77" s="15"/>
      <c r="L77" s="15"/>
    </row>
    <row r="78" spans="2:12" ht="12.75">
      <c r="B78" s="15"/>
      <c r="C78" s="26"/>
      <c r="D78" s="26"/>
      <c r="E78" s="26"/>
      <c r="F78" s="26"/>
      <c r="G78" s="15"/>
      <c r="H78" s="15"/>
      <c r="I78" s="15"/>
      <c r="J78" s="15"/>
      <c r="K78" s="15"/>
      <c r="L78" s="15"/>
    </row>
    <row r="79" spans="2:12" ht="12.75">
      <c r="B79" s="15"/>
      <c r="C79" s="26"/>
      <c r="D79" s="26"/>
      <c r="E79" s="26"/>
      <c r="F79" s="26"/>
      <c r="G79" s="15"/>
      <c r="H79" s="15"/>
      <c r="I79" s="15"/>
      <c r="J79" s="15"/>
      <c r="K79" s="15"/>
      <c r="L79" s="15"/>
    </row>
    <row r="80" spans="2:12" ht="12.75">
      <c r="B80" s="15"/>
      <c r="C80" s="26"/>
      <c r="D80" s="26"/>
      <c r="E80" s="26"/>
      <c r="F80" s="26"/>
      <c r="G80" s="15"/>
      <c r="H80" s="15"/>
      <c r="I80" s="15"/>
      <c r="J80" s="15"/>
      <c r="K80" s="15"/>
      <c r="L80" s="15"/>
    </row>
    <row r="81" spans="2:12" ht="12.75">
      <c r="B81" s="15"/>
      <c r="C81" s="26"/>
      <c r="D81" s="26"/>
      <c r="E81" s="26"/>
      <c r="F81" s="26"/>
      <c r="G81" s="15"/>
      <c r="H81" s="15"/>
      <c r="I81" s="15"/>
      <c r="J81" s="15"/>
      <c r="K81" s="15"/>
      <c r="L81" s="15"/>
    </row>
    <row r="82" spans="2:12" ht="12.75">
      <c r="B82" s="15"/>
      <c r="C82" s="26"/>
      <c r="D82" s="26"/>
      <c r="E82" s="26"/>
      <c r="F82" s="26"/>
      <c r="G82" s="15"/>
      <c r="H82" s="15"/>
      <c r="I82" s="15"/>
      <c r="J82" s="15"/>
      <c r="K82" s="15"/>
      <c r="L82" s="15"/>
    </row>
    <row r="83" spans="2:12" ht="12.75">
      <c r="B83" s="15"/>
      <c r="C83" s="26"/>
      <c r="D83" s="26"/>
      <c r="E83" s="26"/>
      <c r="F83" s="26"/>
      <c r="G83" s="15"/>
      <c r="H83" s="15"/>
      <c r="I83" s="15"/>
      <c r="J83" s="15"/>
      <c r="K83" s="15"/>
      <c r="L83" s="15"/>
    </row>
    <row r="84" spans="2:12" ht="12.75">
      <c r="B84" s="15"/>
      <c r="C84" s="26"/>
      <c r="D84" s="26"/>
      <c r="E84" s="26"/>
      <c r="F84" s="26"/>
      <c r="G84" s="15"/>
      <c r="H84" s="15"/>
      <c r="I84" s="15"/>
      <c r="J84" s="15"/>
      <c r="K84" s="15"/>
      <c r="L84" s="15"/>
    </row>
    <row r="85" spans="2:12" ht="12.75">
      <c r="B85" s="15"/>
      <c r="C85" s="26"/>
      <c r="D85" s="26"/>
      <c r="E85" s="26"/>
      <c r="F85" s="26"/>
      <c r="G85" s="15"/>
      <c r="H85" s="15"/>
      <c r="I85" s="15"/>
      <c r="J85" s="15"/>
      <c r="K85" s="15"/>
      <c r="L85" s="15"/>
    </row>
    <row r="86" spans="2:12" ht="12.75">
      <c r="B86" s="15"/>
      <c r="C86" s="26"/>
      <c r="D86" s="26"/>
      <c r="E86" s="26"/>
      <c r="F86" s="26"/>
      <c r="G86" s="15"/>
      <c r="H86" s="15"/>
      <c r="I86" s="15"/>
      <c r="J86" s="15"/>
      <c r="K86" s="15"/>
      <c r="L86" s="15"/>
    </row>
    <row r="87" spans="2:12" ht="12.75">
      <c r="B87" s="15"/>
      <c r="C87" s="26"/>
      <c r="D87" s="26"/>
      <c r="E87" s="26"/>
      <c r="F87" s="26"/>
      <c r="G87" s="15"/>
      <c r="H87" s="15"/>
      <c r="I87" s="15"/>
      <c r="J87" s="15"/>
      <c r="K87" s="15"/>
      <c r="L87" s="15"/>
    </row>
    <row r="88" spans="2:12" ht="12.75">
      <c r="B88" s="15"/>
      <c r="C88" s="26"/>
      <c r="D88" s="26"/>
      <c r="E88" s="26"/>
      <c r="F88" s="26"/>
      <c r="G88" s="15"/>
      <c r="H88" s="15"/>
      <c r="I88" s="15"/>
      <c r="J88" s="15"/>
      <c r="K88" s="15"/>
      <c r="L88" s="15"/>
    </row>
    <row r="89" spans="2:12" ht="12.75">
      <c r="B89" s="15"/>
      <c r="C89" s="26"/>
      <c r="D89" s="26"/>
      <c r="E89" s="26"/>
      <c r="F89" s="26"/>
      <c r="G89" s="15"/>
      <c r="H89" s="15"/>
      <c r="I89" s="15"/>
      <c r="J89" s="15"/>
      <c r="K89" s="15"/>
      <c r="L89" s="15"/>
    </row>
    <row r="90" spans="2:12" ht="12.75">
      <c r="B90" s="15"/>
      <c r="C90" s="26"/>
      <c r="D90" s="26"/>
      <c r="E90" s="26"/>
      <c r="F90" s="26"/>
      <c r="G90" s="15"/>
      <c r="H90" s="15"/>
      <c r="I90" s="15"/>
      <c r="J90" s="15"/>
      <c r="K90" s="15"/>
      <c r="L90" s="15"/>
    </row>
    <row r="91" spans="2:12" ht="12.75">
      <c r="B91" s="15"/>
      <c r="C91" s="26"/>
      <c r="D91" s="26"/>
      <c r="E91" s="26"/>
      <c r="F91" s="26"/>
      <c r="G91" s="15"/>
      <c r="H91" s="15"/>
      <c r="I91" s="15"/>
      <c r="J91" s="15"/>
      <c r="K91" s="15"/>
      <c r="L91" s="15"/>
    </row>
    <row r="92" spans="2:12" ht="12.75">
      <c r="B92" s="15"/>
      <c r="C92" s="26"/>
      <c r="D92" s="26"/>
      <c r="E92" s="26"/>
      <c r="F92" s="26"/>
      <c r="G92" s="15"/>
      <c r="H92" s="15"/>
      <c r="I92" s="15"/>
      <c r="J92" s="15"/>
      <c r="K92" s="15"/>
      <c r="L92" s="15"/>
    </row>
    <row r="93" spans="2:12" ht="12.75">
      <c r="B93" s="15"/>
      <c r="C93" s="26"/>
      <c r="D93" s="26"/>
      <c r="E93" s="26"/>
      <c r="F93" s="26"/>
      <c r="G93" s="15"/>
      <c r="H93" s="15"/>
      <c r="I93" s="15"/>
      <c r="J93" s="15"/>
      <c r="K93" s="15"/>
      <c r="L93" s="15"/>
    </row>
    <row r="94" spans="2:12" ht="12.75">
      <c r="B94" s="15"/>
      <c r="C94" s="26"/>
      <c r="D94" s="26"/>
      <c r="E94" s="26"/>
      <c r="F94" s="26"/>
      <c r="G94" s="15"/>
      <c r="H94" s="15"/>
      <c r="I94" s="15"/>
      <c r="J94" s="15"/>
      <c r="K94" s="15"/>
      <c r="L94" s="15"/>
    </row>
    <row r="95" spans="2:12" ht="12.75">
      <c r="B95" s="15"/>
      <c r="C95" s="26"/>
      <c r="D95" s="26"/>
      <c r="E95" s="26"/>
      <c r="F95" s="26"/>
      <c r="G95" s="15"/>
      <c r="H95" s="15"/>
      <c r="I95" s="15"/>
      <c r="J95" s="15"/>
      <c r="K95" s="15"/>
      <c r="L95" s="15"/>
    </row>
    <row r="96" spans="2:12" ht="12.75">
      <c r="B96" s="15"/>
      <c r="C96" s="26"/>
      <c r="D96" s="26"/>
      <c r="E96" s="26"/>
      <c r="F96" s="26"/>
      <c r="G96" s="15"/>
      <c r="H96" s="15"/>
      <c r="I96" s="15"/>
      <c r="J96" s="15"/>
      <c r="K96" s="15"/>
      <c r="L96" s="15"/>
    </row>
    <row r="97" spans="2:12" ht="12.75">
      <c r="B97" s="15"/>
      <c r="C97" s="26"/>
      <c r="D97" s="26"/>
      <c r="E97" s="26"/>
      <c r="F97" s="26"/>
      <c r="G97" s="15"/>
      <c r="H97" s="15"/>
      <c r="I97" s="15"/>
      <c r="J97" s="15"/>
      <c r="K97" s="15"/>
      <c r="L97" s="15"/>
    </row>
    <row r="98" spans="2:12" ht="12.75">
      <c r="B98" s="15"/>
      <c r="C98" s="26"/>
      <c r="D98" s="26"/>
      <c r="E98" s="26"/>
      <c r="F98" s="26"/>
      <c r="G98" s="15"/>
      <c r="H98" s="15"/>
      <c r="I98" s="15"/>
      <c r="J98" s="15"/>
      <c r="K98" s="15"/>
      <c r="L98" s="15"/>
    </row>
    <row r="99" spans="2:12" ht="12.75">
      <c r="B99" s="15"/>
      <c r="C99" s="26"/>
      <c r="D99" s="26"/>
      <c r="E99" s="26"/>
      <c r="F99" s="26"/>
      <c r="G99" s="15"/>
      <c r="H99" s="15"/>
      <c r="I99" s="15"/>
      <c r="J99" s="15"/>
      <c r="K99" s="15"/>
      <c r="L99" s="15"/>
    </row>
    <row r="100" spans="2:12" ht="12.75">
      <c r="B100" s="15"/>
      <c r="C100" s="26"/>
      <c r="D100" s="26"/>
      <c r="E100" s="26"/>
      <c r="F100" s="26"/>
      <c r="G100" s="15"/>
      <c r="H100" s="15"/>
      <c r="I100" s="15"/>
      <c r="J100" s="15"/>
      <c r="K100" s="15"/>
      <c r="L100" s="15"/>
    </row>
    <row r="101" spans="2:12" ht="12.75">
      <c r="B101" s="15"/>
      <c r="C101" s="26"/>
      <c r="D101" s="26"/>
      <c r="E101" s="26"/>
      <c r="F101" s="26"/>
      <c r="G101" s="15"/>
      <c r="H101" s="15"/>
      <c r="I101" s="15"/>
      <c r="J101" s="15"/>
      <c r="K101" s="15"/>
      <c r="L101" s="15"/>
    </row>
    <row r="102" spans="2:12" ht="12.75">
      <c r="B102" s="15"/>
      <c r="C102" s="26"/>
      <c r="D102" s="26"/>
      <c r="E102" s="26"/>
      <c r="F102" s="26"/>
      <c r="G102" s="15"/>
      <c r="H102" s="15"/>
      <c r="I102" s="15"/>
      <c r="J102" s="15"/>
      <c r="K102" s="15"/>
      <c r="L102" s="15"/>
    </row>
    <row r="103" spans="2:12" ht="12.75">
      <c r="B103" s="15"/>
      <c r="C103" s="26"/>
      <c r="D103" s="26"/>
      <c r="E103" s="26"/>
      <c r="F103" s="26"/>
      <c r="G103" s="15"/>
      <c r="H103" s="15"/>
      <c r="I103" s="15"/>
      <c r="J103" s="15"/>
      <c r="K103" s="15"/>
      <c r="L103" s="15"/>
    </row>
    <row r="104" spans="2:12" ht="12.75">
      <c r="B104" s="15"/>
      <c r="C104" s="26"/>
      <c r="D104" s="26"/>
      <c r="E104" s="26"/>
      <c r="F104" s="26"/>
      <c r="G104" s="15"/>
      <c r="H104" s="15"/>
      <c r="I104" s="15"/>
      <c r="J104" s="15"/>
      <c r="K104" s="15"/>
      <c r="L104" s="15"/>
    </row>
    <row r="105" spans="2:12" ht="12.75">
      <c r="B105" s="15"/>
      <c r="C105" s="26"/>
      <c r="D105" s="26"/>
      <c r="E105" s="26"/>
      <c r="F105" s="26"/>
      <c r="G105" s="15"/>
      <c r="H105" s="15"/>
      <c r="I105" s="15"/>
      <c r="J105" s="15"/>
      <c r="K105" s="15"/>
      <c r="L105" s="15"/>
    </row>
    <row r="106" spans="2:12" ht="12.75">
      <c r="B106" s="15"/>
      <c r="C106" s="26"/>
      <c r="D106" s="26"/>
      <c r="E106" s="26"/>
      <c r="F106" s="26"/>
      <c r="G106" s="15"/>
      <c r="H106" s="15"/>
      <c r="I106" s="15"/>
      <c r="J106" s="15"/>
      <c r="K106" s="15"/>
      <c r="L106" s="15"/>
    </row>
    <row r="107" spans="2:12" ht="12.75">
      <c r="B107" s="15"/>
      <c r="C107" s="26"/>
      <c r="D107" s="26"/>
      <c r="E107" s="26"/>
      <c r="F107" s="26"/>
      <c r="G107" s="15"/>
      <c r="H107" s="15"/>
      <c r="I107" s="15"/>
      <c r="J107" s="15"/>
      <c r="K107" s="15"/>
      <c r="L107" s="15"/>
    </row>
    <row r="108" spans="2:12" ht="12.75">
      <c r="B108" s="15"/>
      <c r="C108" s="26"/>
      <c r="D108" s="26"/>
      <c r="E108" s="26"/>
      <c r="F108" s="26"/>
      <c r="G108" s="15"/>
      <c r="H108" s="15"/>
      <c r="I108" s="15"/>
      <c r="J108" s="15"/>
      <c r="K108" s="15"/>
      <c r="L108" s="15"/>
    </row>
    <row r="109" spans="2:12" ht="12.75">
      <c r="B109" s="15"/>
      <c r="C109" s="26"/>
      <c r="D109" s="26"/>
      <c r="E109" s="26"/>
      <c r="F109" s="26"/>
      <c r="G109" s="15"/>
      <c r="H109" s="15"/>
      <c r="I109" s="15"/>
      <c r="J109" s="15"/>
      <c r="K109" s="15"/>
      <c r="L109" s="15"/>
    </row>
    <row r="110" spans="2:12" ht="12.75">
      <c r="B110" s="15"/>
      <c r="C110" s="26"/>
      <c r="D110" s="26"/>
      <c r="E110" s="26"/>
      <c r="F110" s="26"/>
      <c r="G110" s="15"/>
      <c r="H110" s="15"/>
      <c r="I110" s="15"/>
      <c r="J110" s="15"/>
      <c r="K110" s="15"/>
      <c r="L110" s="15"/>
    </row>
    <row r="111" spans="2:12" ht="12.75">
      <c r="B111" s="15"/>
      <c r="C111" s="26"/>
      <c r="D111" s="26"/>
      <c r="E111" s="26"/>
      <c r="F111" s="26"/>
      <c r="G111" s="15"/>
      <c r="H111" s="15"/>
      <c r="I111" s="15"/>
      <c r="J111" s="15"/>
      <c r="K111" s="15"/>
      <c r="L111" s="15"/>
    </row>
    <row r="112" spans="2:12" ht="12.75">
      <c r="B112" s="15"/>
      <c r="C112" s="26"/>
      <c r="D112" s="26"/>
      <c r="E112" s="26"/>
      <c r="F112" s="26"/>
      <c r="G112" s="15"/>
      <c r="H112" s="15"/>
      <c r="I112" s="15"/>
      <c r="J112" s="15"/>
      <c r="K112" s="15"/>
      <c r="L112" s="15"/>
    </row>
    <row r="113" spans="2:12" ht="12.75">
      <c r="B113" s="15"/>
      <c r="C113" s="26"/>
      <c r="D113" s="26"/>
      <c r="E113" s="26"/>
      <c r="F113" s="26"/>
      <c r="G113" s="15"/>
      <c r="H113" s="15"/>
      <c r="I113" s="15"/>
      <c r="J113" s="15"/>
      <c r="K113" s="15"/>
      <c r="L113" s="15"/>
    </row>
    <row r="114" spans="2:12" ht="12.75">
      <c r="B114" s="15"/>
      <c r="C114" s="26"/>
      <c r="D114" s="26"/>
      <c r="E114" s="26"/>
      <c r="F114" s="26"/>
      <c r="G114" s="15"/>
      <c r="H114" s="15"/>
      <c r="I114" s="15"/>
      <c r="J114" s="15"/>
      <c r="K114" s="15"/>
      <c r="L114" s="15"/>
    </row>
    <row r="115" spans="2:12" ht="12.75">
      <c r="B115" s="15"/>
      <c r="C115" s="26"/>
      <c r="D115" s="26"/>
      <c r="E115" s="26"/>
      <c r="F115" s="26"/>
      <c r="G115" s="15"/>
      <c r="H115" s="15"/>
      <c r="I115" s="15"/>
      <c r="J115" s="15"/>
      <c r="K115" s="15"/>
      <c r="L115" s="15"/>
    </row>
    <row r="116" spans="2:12" ht="12.75">
      <c r="B116" s="15"/>
      <c r="C116" s="26"/>
      <c r="D116" s="26"/>
      <c r="E116" s="26"/>
      <c r="F116" s="26"/>
      <c r="G116" s="15"/>
      <c r="H116" s="15"/>
      <c r="I116" s="15"/>
      <c r="J116" s="15"/>
      <c r="K116" s="15"/>
      <c r="L116" s="15"/>
    </row>
    <row r="117" spans="2:12" ht="12.75">
      <c r="B117" s="15"/>
      <c r="C117" s="26"/>
      <c r="D117" s="26"/>
      <c r="E117" s="26"/>
      <c r="F117" s="26"/>
      <c r="G117" s="15"/>
      <c r="H117" s="15"/>
      <c r="I117" s="15"/>
      <c r="J117" s="15"/>
      <c r="K117" s="15"/>
      <c r="L117" s="15"/>
    </row>
    <row r="118" spans="2:12" ht="12.75">
      <c r="B118" s="15"/>
      <c r="C118" s="26"/>
      <c r="D118" s="26"/>
      <c r="E118" s="26"/>
      <c r="F118" s="26"/>
      <c r="G118" s="15"/>
      <c r="H118" s="15"/>
      <c r="I118" s="15"/>
      <c r="J118" s="15"/>
      <c r="K118" s="15"/>
      <c r="L118" s="15"/>
    </row>
    <row r="119" spans="2:12" ht="12.75">
      <c r="B119" s="15"/>
      <c r="C119" s="26"/>
      <c r="D119" s="26"/>
      <c r="E119" s="26"/>
      <c r="F119" s="26"/>
      <c r="G119" s="15"/>
      <c r="H119" s="15"/>
      <c r="I119" s="15"/>
      <c r="J119" s="15"/>
      <c r="K119" s="15"/>
      <c r="L119" s="15"/>
    </row>
    <row r="120" spans="2:12" ht="12.75">
      <c r="B120" s="15"/>
      <c r="C120" s="26"/>
      <c r="D120" s="26"/>
      <c r="E120" s="26"/>
      <c r="F120" s="26"/>
      <c r="G120" s="15"/>
      <c r="H120" s="15"/>
      <c r="I120" s="15"/>
      <c r="J120" s="15"/>
      <c r="K120" s="15"/>
      <c r="L120" s="15"/>
    </row>
    <row r="121" spans="2:12" ht="12.75">
      <c r="B121" s="15"/>
      <c r="C121" s="26"/>
      <c r="D121" s="26"/>
      <c r="E121" s="26"/>
      <c r="F121" s="26"/>
      <c r="G121" s="15"/>
      <c r="H121" s="15"/>
      <c r="I121" s="15"/>
      <c r="J121" s="15"/>
      <c r="K121" s="15"/>
      <c r="L121" s="15"/>
    </row>
    <row r="122" spans="2:12" ht="12.75">
      <c r="B122" s="15"/>
      <c r="C122" s="26"/>
      <c r="D122" s="26"/>
      <c r="E122" s="26"/>
      <c r="F122" s="26"/>
      <c r="G122" s="15"/>
      <c r="H122" s="15"/>
      <c r="I122" s="15"/>
      <c r="J122" s="15"/>
      <c r="K122" s="15"/>
      <c r="L122" s="15"/>
    </row>
    <row r="123" spans="2:12" ht="12.75">
      <c r="B123" s="15"/>
      <c r="C123" s="26"/>
      <c r="D123" s="26"/>
      <c r="E123" s="26"/>
      <c r="F123" s="26"/>
      <c r="G123" s="15"/>
      <c r="H123" s="15"/>
      <c r="I123" s="15"/>
      <c r="J123" s="15"/>
      <c r="K123" s="15"/>
      <c r="L123" s="15"/>
    </row>
    <row r="124" spans="2:12" ht="12.75">
      <c r="B124" s="15"/>
      <c r="C124" s="26"/>
      <c r="D124" s="26"/>
      <c r="E124" s="26"/>
      <c r="F124" s="26"/>
      <c r="G124" s="15"/>
      <c r="H124" s="15"/>
      <c r="I124" s="15"/>
      <c r="J124" s="15"/>
      <c r="K124" s="15"/>
      <c r="L124" s="15"/>
    </row>
    <row r="125" spans="2:12" ht="12.75">
      <c r="B125" s="15"/>
      <c r="C125" s="26"/>
      <c r="D125" s="26"/>
      <c r="E125" s="26"/>
      <c r="F125" s="26"/>
      <c r="G125" s="15"/>
      <c r="H125" s="15"/>
      <c r="I125" s="15"/>
      <c r="J125" s="15"/>
      <c r="K125" s="15"/>
      <c r="L125" s="15"/>
    </row>
    <row r="126" spans="2:12" ht="12.75">
      <c r="B126" s="15"/>
      <c r="C126" s="26"/>
      <c r="D126" s="26"/>
      <c r="E126" s="26"/>
      <c r="F126" s="26"/>
      <c r="G126" s="15"/>
      <c r="H126" s="15"/>
      <c r="I126" s="15"/>
      <c r="J126" s="15"/>
      <c r="K126" s="15"/>
      <c r="L126" s="15"/>
    </row>
    <row r="127" spans="2:12" ht="12.75">
      <c r="B127" s="15"/>
      <c r="C127" s="26"/>
      <c r="D127" s="26"/>
      <c r="E127" s="26"/>
      <c r="F127" s="26"/>
      <c r="G127" s="15"/>
      <c r="H127" s="15"/>
      <c r="I127" s="15"/>
      <c r="J127" s="15"/>
      <c r="K127" s="15"/>
      <c r="L127" s="15"/>
    </row>
    <row r="128" spans="2:12" ht="12.75">
      <c r="B128" s="15"/>
      <c r="C128" s="26"/>
      <c r="D128" s="26"/>
      <c r="E128" s="26"/>
      <c r="F128" s="26"/>
      <c r="G128" s="15"/>
      <c r="H128" s="15"/>
      <c r="I128" s="15"/>
      <c r="J128" s="15"/>
      <c r="K128" s="15"/>
      <c r="L128" s="15"/>
    </row>
    <row r="129" spans="2:12" ht="12.75">
      <c r="B129" s="15"/>
      <c r="C129" s="26"/>
      <c r="D129" s="26"/>
      <c r="E129" s="26"/>
      <c r="F129" s="26"/>
      <c r="G129" s="15"/>
      <c r="H129" s="15"/>
      <c r="I129" s="15"/>
      <c r="J129" s="15"/>
      <c r="K129" s="15"/>
      <c r="L129" s="15"/>
    </row>
    <row r="130" spans="2:12" ht="12.75">
      <c r="B130" s="15"/>
      <c r="C130" s="26"/>
      <c r="D130" s="26"/>
      <c r="E130" s="26"/>
      <c r="F130" s="26"/>
      <c r="G130" s="15"/>
      <c r="H130" s="15"/>
      <c r="I130" s="15"/>
      <c r="J130" s="15"/>
      <c r="K130" s="15"/>
      <c r="L130" s="15"/>
    </row>
    <row r="131" spans="2:12" ht="12.75">
      <c r="B131" s="15"/>
      <c r="C131" s="26"/>
      <c r="D131" s="26"/>
      <c r="E131" s="26"/>
      <c r="F131" s="26"/>
      <c r="G131" s="15"/>
      <c r="H131" s="15"/>
      <c r="I131" s="15"/>
      <c r="J131" s="15"/>
      <c r="K131" s="15"/>
      <c r="L131" s="15"/>
    </row>
    <row r="132" spans="2:12" ht="12.75">
      <c r="B132" s="15"/>
      <c r="C132" s="26"/>
      <c r="D132" s="26"/>
      <c r="E132" s="26"/>
      <c r="F132" s="26"/>
      <c r="G132" s="15"/>
      <c r="H132" s="15"/>
      <c r="I132" s="15"/>
      <c r="J132" s="15"/>
      <c r="K132" s="15"/>
      <c r="L132" s="15"/>
    </row>
    <row r="133" spans="2:12" ht="12.75">
      <c r="B133" s="15"/>
      <c r="C133" s="26"/>
      <c r="D133" s="26"/>
      <c r="E133" s="26"/>
      <c r="F133" s="26"/>
      <c r="G133" s="15"/>
      <c r="H133" s="15"/>
      <c r="I133" s="15"/>
      <c r="J133" s="15"/>
      <c r="K133" s="15"/>
      <c r="L133" s="15"/>
    </row>
    <row r="134" spans="2:12" ht="12.75">
      <c r="B134" s="15"/>
      <c r="C134" s="26"/>
      <c r="D134" s="26"/>
      <c r="E134" s="26"/>
      <c r="F134" s="26"/>
      <c r="G134" s="15"/>
      <c r="H134" s="15"/>
      <c r="I134" s="15"/>
      <c r="J134" s="15"/>
      <c r="K134" s="15"/>
      <c r="L134" s="15"/>
    </row>
    <row r="135" spans="2:12" ht="12.75">
      <c r="B135" s="15"/>
      <c r="C135" s="26"/>
      <c r="D135" s="26"/>
      <c r="E135" s="26"/>
      <c r="F135" s="26"/>
      <c r="G135" s="15"/>
      <c r="H135" s="15"/>
      <c r="I135" s="15"/>
      <c r="J135" s="15"/>
      <c r="K135" s="15"/>
      <c r="L135" s="15"/>
    </row>
    <row r="136" spans="2:12" ht="12.75">
      <c r="B136" s="15"/>
      <c r="C136" s="26"/>
      <c r="D136" s="26"/>
      <c r="E136" s="26"/>
      <c r="F136" s="26"/>
      <c r="G136" s="15"/>
      <c r="H136" s="15"/>
      <c r="I136" s="15"/>
      <c r="J136" s="15"/>
      <c r="K136" s="15"/>
      <c r="L136" s="15"/>
    </row>
    <row r="137" spans="2:12" ht="12.75">
      <c r="B137" s="15"/>
      <c r="C137" s="26"/>
      <c r="D137" s="26"/>
      <c r="E137" s="26"/>
      <c r="F137" s="26"/>
      <c r="G137" s="15"/>
      <c r="H137" s="15"/>
      <c r="I137" s="15"/>
      <c r="J137" s="15"/>
      <c r="K137" s="15"/>
      <c r="L137" s="15"/>
    </row>
    <row r="138" spans="2:12" ht="12.75">
      <c r="B138" s="15"/>
      <c r="C138" s="26"/>
      <c r="D138" s="26"/>
      <c r="E138" s="26"/>
      <c r="F138" s="26"/>
      <c r="G138" s="15"/>
      <c r="H138" s="15"/>
      <c r="I138" s="15"/>
      <c r="J138" s="15"/>
      <c r="K138" s="15"/>
      <c r="L138" s="15"/>
    </row>
    <row r="139" spans="2:12" ht="12.75">
      <c r="B139" s="15"/>
      <c r="C139" s="26"/>
      <c r="D139" s="26"/>
      <c r="E139" s="26"/>
      <c r="F139" s="26"/>
      <c r="G139" s="15"/>
      <c r="H139" s="15"/>
      <c r="I139" s="15"/>
      <c r="J139" s="15"/>
      <c r="K139" s="15"/>
      <c r="L139" s="15"/>
    </row>
    <row r="140" spans="2:12" ht="12.75">
      <c r="B140" s="15"/>
      <c r="C140" s="26"/>
      <c r="D140" s="26"/>
      <c r="E140" s="26"/>
      <c r="F140" s="26"/>
      <c r="G140" s="15"/>
      <c r="H140" s="15"/>
      <c r="I140" s="15"/>
      <c r="J140" s="15"/>
      <c r="K140" s="15"/>
      <c r="L140" s="15"/>
    </row>
    <row r="141" spans="2:12" ht="12.75">
      <c r="B141" s="15"/>
      <c r="C141" s="26"/>
      <c r="D141" s="26"/>
      <c r="E141" s="26"/>
      <c r="F141" s="26"/>
      <c r="G141" s="15"/>
      <c r="H141" s="15"/>
      <c r="I141" s="15"/>
      <c r="J141" s="15"/>
      <c r="K141" s="15"/>
      <c r="L141" s="15"/>
    </row>
    <row r="142" spans="2:12" ht="12.75">
      <c r="B142" s="15"/>
      <c r="C142" s="26"/>
      <c r="D142" s="26"/>
      <c r="E142" s="26"/>
      <c r="F142" s="26"/>
      <c r="G142" s="15"/>
      <c r="H142" s="15"/>
      <c r="I142" s="15"/>
      <c r="J142" s="15"/>
      <c r="K142" s="15"/>
      <c r="L142" s="15"/>
    </row>
    <row r="143" spans="2:12" ht="12.75">
      <c r="B143" s="15"/>
      <c r="C143" s="26"/>
      <c r="D143" s="26"/>
      <c r="E143" s="26"/>
      <c r="F143" s="26"/>
      <c r="G143" s="15"/>
      <c r="H143" s="15"/>
      <c r="I143" s="15"/>
      <c r="J143" s="15"/>
      <c r="K143" s="15"/>
      <c r="L143" s="15"/>
    </row>
    <row r="144" spans="2:12" ht="12.75">
      <c r="B144" s="15"/>
      <c r="C144" s="26"/>
      <c r="D144" s="26"/>
      <c r="E144" s="26"/>
      <c r="F144" s="26"/>
      <c r="G144" s="15"/>
      <c r="H144" s="15"/>
      <c r="I144" s="15"/>
      <c r="J144" s="15"/>
      <c r="K144" s="15"/>
      <c r="L144" s="15"/>
    </row>
    <row r="145" spans="2:12" ht="12.75">
      <c r="B145" s="15"/>
      <c r="C145" s="26"/>
      <c r="D145" s="26"/>
      <c r="E145" s="26"/>
      <c r="F145" s="26"/>
      <c r="G145" s="15"/>
      <c r="H145" s="15"/>
      <c r="I145" s="15"/>
      <c r="J145" s="15"/>
      <c r="K145" s="15"/>
      <c r="L145" s="15"/>
    </row>
    <row r="146" spans="2:12" ht="12.75">
      <c r="B146" s="15"/>
      <c r="C146" s="26"/>
      <c r="D146" s="26"/>
      <c r="E146" s="26"/>
      <c r="F146" s="26"/>
      <c r="G146" s="15"/>
      <c r="H146" s="15"/>
      <c r="I146" s="15"/>
      <c r="J146" s="15"/>
      <c r="K146" s="15"/>
      <c r="L146" s="15"/>
    </row>
    <row r="147" spans="2:12" ht="12.75">
      <c r="B147" s="15"/>
      <c r="C147" s="26"/>
      <c r="D147" s="26"/>
      <c r="E147" s="26"/>
      <c r="F147" s="26"/>
      <c r="G147" s="15"/>
      <c r="H147" s="15"/>
      <c r="I147" s="15"/>
      <c r="J147" s="15"/>
      <c r="K147" s="15"/>
      <c r="L147" s="15"/>
    </row>
    <row r="148" spans="2:12" ht="12.75">
      <c r="B148" s="15"/>
      <c r="C148" s="26"/>
      <c r="D148" s="26"/>
      <c r="E148" s="26"/>
      <c r="F148" s="26"/>
      <c r="G148" s="15"/>
      <c r="H148" s="15"/>
      <c r="I148" s="15"/>
      <c r="J148" s="15"/>
      <c r="K148" s="15"/>
      <c r="L148" s="15"/>
    </row>
    <row r="149" spans="2:12" ht="12.75">
      <c r="B149" s="15"/>
      <c r="C149" s="26"/>
      <c r="D149" s="26"/>
      <c r="E149" s="26"/>
      <c r="F149" s="26"/>
      <c r="G149" s="15"/>
      <c r="H149" s="15"/>
      <c r="I149" s="15"/>
      <c r="J149" s="15"/>
      <c r="K149" s="15"/>
      <c r="L149" s="15"/>
    </row>
    <row r="150" spans="2:12" ht="12.75">
      <c r="B150" s="15"/>
      <c r="C150" s="26"/>
      <c r="D150" s="26"/>
      <c r="E150" s="26"/>
      <c r="F150" s="26"/>
      <c r="G150" s="15"/>
      <c r="H150" s="15"/>
      <c r="I150" s="15"/>
      <c r="J150" s="15"/>
      <c r="K150" s="15"/>
      <c r="L150" s="15"/>
    </row>
    <row r="151" spans="2:12" ht="12.75">
      <c r="B151" s="15"/>
      <c r="C151" s="26"/>
      <c r="D151" s="26"/>
      <c r="E151" s="26"/>
      <c r="F151" s="26"/>
      <c r="G151" s="15"/>
      <c r="H151" s="15"/>
      <c r="I151" s="15"/>
      <c r="J151" s="15"/>
      <c r="K151" s="15"/>
      <c r="L151" s="15"/>
    </row>
    <row r="152" spans="2:12" ht="12.75">
      <c r="B152" s="15"/>
      <c r="C152" s="26"/>
      <c r="D152" s="26"/>
      <c r="E152" s="26"/>
      <c r="F152" s="26"/>
      <c r="G152" s="15"/>
      <c r="H152" s="15"/>
      <c r="I152" s="15"/>
      <c r="J152" s="15"/>
      <c r="K152" s="15"/>
      <c r="L152" s="15"/>
    </row>
    <row r="153" spans="2:12" ht="12.75">
      <c r="B153" s="15"/>
      <c r="C153" s="26"/>
      <c r="D153" s="26"/>
      <c r="E153" s="26"/>
      <c r="F153" s="26"/>
      <c r="G153" s="15"/>
      <c r="H153" s="15"/>
      <c r="I153" s="15"/>
      <c r="J153" s="15"/>
      <c r="K153" s="15"/>
      <c r="L153" s="15"/>
    </row>
    <row r="154" spans="2:12" ht="12.75">
      <c r="B154" s="15"/>
      <c r="C154" s="26"/>
      <c r="D154" s="26"/>
      <c r="E154" s="26"/>
      <c r="F154" s="26"/>
      <c r="G154" s="15"/>
      <c r="H154" s="15"/>
      <c r="I154" s="15"/>
      <c r="J154" s="15"/>
      <c r="K154" s="15"/>
      <c r="L154" s="15"/>
    </row>
    <row r="155" spans="2:12" ht="12.75">
      <c r="B155" s="15"/>
      <c r="C155" s="26"/>
      <c r="D155" s="26"/>
      <c r="E155" s="26"/>
      <c r="F155" s="26"/>
      <c r="G155" s="15"/>
      <c r="H155" s="15"/>
      <c r="I155" s="15"/>
      <c r="J155" s="15"/>
      <c r="K155" s="15"/>
      <c r="L155" s="15"/>
    </row>
    <row r="156" spans="2:12" ht="12.75">
      <c r="B156" s="15"/>
      <c r="C156" s="26"/>
      <c r="D156" s="26"/>
      <c r="E156" s="26"/>
      <c r="F156" s="26"/>
      <c r="G156" s="15"/>
      <c r="H156" s="15"/>
      <c r="I156" s="15"/>
      <c r="J156" s="15"/>
      <c r="K156" s="15"/>
      <c r="L156" s="15"/>
    </row>
    <row r="157" spans="2:12" ht="12.75">
      <c r="B157" s="15"/>
      <c r="C157" s="26"/>
      <c r="D157" s="26"/>
      <c r="E157" s="26"/>
      <c r="F157" s="26"/>
      <c r="G157" s="15"/>
      <c r="H157" s="15"/>
      <c r="I157" s="15"/>
      <c r="J157" s="15"/>
      <c r="K157" s="15"/>
      <c r="L157" s="15"/>
    </row>
    <row r="158" spans="2:12" ht="12.75">
      <c r="B158" s="15"/>
      <c r="C158" s="26"/>
      <c r="D158" s="26"/>
      <c r="E158" s="26"/>
      <c r="F158" s="26"/>
      <c r="G158" s="15"/>
      <c r="H158" s="15"/>
      <c r="I158" s="15"/>
      <c r="J158" s="15"/>
      <c r="K158" s="15"/>
      <c r="L158" s="15"/>
    </row>
    <row r="159" spans="2:12" ht="12.75">
      <c r="B159" s="15"/>
      <c r="C159" s="26"/>
      <c r="D159" s="26"/>
      <c r="E159" s="26"/>
      <c r="F159" s="26"/>
      <c r="G159" s="15"/>
      <c r="H159" s="15"/>
      <c r="I159" s="15"/>
      <c r="J159" s="15"/>
      <c r="K159" s="15"/>
      <c r="L159" s="15"/>
    </row>
    <row r="160" spans="2:12" ht="12.75">
      <c r="B160" s="15"/>
      <c r="C160" s="26"/>
      <c r="D160" s="26"/>
      <c r="E160" s="26"/>
      <c r="F160" s="26"/>
      <c r="G160" s="15"/>
      <c r="H160" s="15"/>
      <c r="I160" s="15"/>
      <c r="J160" s="15"/>
      <c r="K160" s="15"/>
      <c r="L160" s="15"/>
    </row>
    <row r="161" spans="2:12" ht="12.75">
      <c r="B161" s="15"/>
      <c r="C161" s="26"/>
      <c r="D161" s="26"/>
      <c r="E161" s="26"/>
      <c r="F161" s="26"/>
      <c r="G161" s="15"/>
      <c r="H161" s="15"/>
      <c r="I161" s="15"/>
      <c r="J161" s="15"/>
      <c r="K161" s="15"/>
      <c r="L161" s="15"/>
    </row>
    <row r="162" spans="2:12" ht="12.75">
      <c r="B162" s="15"/>
      <c r="C162" s="26"/>
      <c r="D162" s="26"/>
      <c r="E162" s="26"/>
      <c r="F162" s="26"/>
      <c r="G162" s="15"/>
      <c r="H162" s="15"/>
      <c r="I162" s="15"/>
      <c r="J162" s="15"/>
      <c r="K162" s="15"/>
      <c r="L162" s="15"/>
    </row>
  </sheetData>
  <mergeCells count="5">
    <mergeCell ref="G5:I5"/>
    <mergeCell ref="J5:L5"/>
    <mergeCell ref="A2:L2"/>
    <mergeCell ref="D5:F5"/>
    <mergeCell ref="A3:L3"/>
  </mergeCells>
  <printOptions horizontalCentered="1" verticalCentered="1"/>
  <pageMargins left="0.25" right="0.67" top="0.25" bottom="0.66" header="0.25" footer="0.66"/>
  <pageSetup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22"/>
  <sheetViews>
    <sheetView workbookViewId="0" topLeftCell="A17">
      <selection activeCell="B11" sqref="B11"/>
    </sheetView>
  </sheetViews>
  <sheetFormatPr defaultColWidth="9.140625" defaultRowHeight="12.75"/>
  <cols>
    <col min="1" max="1" width="64.7109375" style="0" bestFit="1" customWidth="1"/>
    <col min="2" max="2" width="7.421875" style="0" bestFit="1" customWidth="1"/>
    <col min="4" max="6" width="12.8515625" style="0" bestFit="1" customWidth="1"/>
  </cols>
  <sheetData>
    <row r="4" ht="13.5" thickBot="1"/>
    <row r="5" spans="1:6" ht="13.5" thickBot="1">
      <c r="A5" s="12"/>
      <c r="B5" s="1">
        <v>2001</v>
      </c>
      <c r="C5" s="1">
        <v>2002</v>
      </c>
      <c r="D5" s="1">
        <v>2003</v>
      </c>
      <c r="E5" s="1">
        <v>2004</v>
      </c>
      <c r="F5" s="1">
        <v>2005</v>
      </c>
    </row>
    <row r="6" spans="1:6" ht="13.5" thickBot="1">
      <c r="A6" s="13"/>
      <c r="B6" s="6" t="s">
        <v>65</v>
      </c>
      <c r="C6" s="6" t="s">
        <v>65</v>
      </c>
      <c r="D6" s="6" t="s">
        <v>65</v>
      </c>
      <c r="E6" s="6" t="s">
        <v>65</v>
      </c>
      <c r="F6" s="6" t="s">
        <v>65</v>
      </c>
    </row>
    <row r="7" spans="1:6" s="36" customFormat="1" ht="16.5" thickBot="1">
      <c r="A7" s="46" t="s">
        <v>65</v>
      </c>
      <c r="B7" s="43">
        <f>RAZHOD!B7/RAZHOD!B7</f>
        <v>1</v>
      </c>
      <c r="C7" s="43">
        <f>RAZHOD!C7/RAZHOD!$B7</f>
        <v>1.5035141090830453</v>
      </c>
      <c r="D7" s="43">
        <f>RAZHOD!F7/RAZHOD!$B$7</f>
        <v>1.2825652972697839</v>
      </c>
      <c r="E7" s="43">
        <f>RAZHOD!I7/RAZHOD!B7</f>
        <v>1.5076750880947132</v>
      </c>
      <c r="F7" s="43">
        <f>RAZHOD!L7/RAZHOD!B7</f>
        <v>1.2677271870931979</v>
      </c>
    </row>
    <row r="8" spans="1:6" s="36" customFormat="1" ht="16.5" thickBot="1">
      <c r="A8" s="47" t="s">
        <v>98</v>
      </c>
      <c r="B8" s="43">
        <f>RAZHOD!B10/RAZHOD!B10</f>
        <v>1</v>
      </c>
      <c r="C8" s="43">
        <f>RAZHOD!C10/RAZHOD!B10</f>
        <v>0.31178509532062393</v>
      </c>
      <c r="D8" s="43">
        <f>RAZHOD!F10/RAZHOD!B10</f>
        <v>0.9580589254766031</v>
      </c>
      <c r="E8" s="43">
        <f>RAZHOD!I10/RAZHOD!B10</f>
        <v>9.52738301559792</v>
      </c>
      <c r="F8" s="43">
        <f>RAZHOD!L10/RAZHOD!B10</f>
        <v>14.48890814558059</v>
      </c>
    </row>
    <row r="9" spans="1:6" s="36" customFormat="1" ht="16.5" thickBot="1">
      <c r="A9" s="47" t="s">
        <v>96</v>
      </c>
      <c r="B9" s="43">
        <f>RAZHOD!B11/RAZHOD!B11</f>
        <v>1</v>
      </c>
      <c r="C9" s="43">
        <f>RAZHOD!C11/RAZHOD!B11</f>
        <v>1.370518168770372</v>
      </c>
      <c r="D9" s="43">
        <f>RAZHOD!F11/RAZHOD!B11</f>
        <v>1.9791507379735573</v>
      </c>
      <c r="E9" s="43">
        <f>RAZHOD!I11/RAZHOD!B11</f>
        <v>1.714881982356597</v>
      </c>
      <c r="F9" s="43">
        <f>RAZHOD!L11/RAZHOD!B11</f>
        <v>2.1741313552691</v>
      </c>
    </row>
    <row r="10" spans="1:6" s="36" customFormat="1" ht="16.5" thickBot="1">
      <c r="A10" s="47" t="s">
        <v>95</v>
      </c>
      <c r="B10" s="43">
        <f>RAZHOD!B13/RAZHOD!B13</f>
        <v>1</v>
      </c>
      <c r="C10" s="43">
        <f>RAZHOD!C13/RAZHOD!B13</f>
        <v>1.445730739848387</v>
      </c>
      <c r="D10" s="43">
        <f>RAZHOD!F13/RAZHOD!B13</f>
        <v>1.4823999529881884</v>
      </c>
      <c r="E10" s="43">
        <f>RAZHOD!I13/RAZHOD!B13</f>
        <v>2.8975142504554268</v>
      </c>
      <c r="F10" s="43">
        <f>RAZHOD!L13/RAZHOD!B13</f>
        <v>3.4090027619439383</v>
      </c>
    </row>
    <row r="11" spans="1:6" s="36" customFormat="1" ht="16.5" thickBot="1">
      <c r="A11" s="47" t="s">
        <v>94</v>
      </c>
      <c r="B11" s="43">
        <f>RAZHOD!B14/RAZHOD!B14</f>
        <v>1</v>
      </c>
      <c r="C11" s="43">
        <f>RAZHOD!C14/RAZHOD!B14</f>
        <v>1.5020207613627565</v>
      </c>
      <c r="D11" s="43">
        <f>RAZHOD!F14/RAZHOD!B14</f>
        <v>1.5262347596982555</v>
      </c>
      <c r="E11" s="43">
        <f>RAZHOD!I14/RAZHOD!B14</f>
        <v>1.6014333708355755</v>
      </c>
      <c r="F11" s="43">
        <f>RAZHOD!L14/RAZHOD!B14</f>
        <v>1.601107368116934</v>
      </c>
    </row>
    <row r="12" spans="1:6" s="36" customFormat="1" ht="16.5" thickBot="1">
      <c r="A12" s="47" t="s">
        <v>93</v>
      </c>
      <c r="B12" s="43">
        <f>RAZHOD!B26/RAZHOD!B26</f>
        <v>1</v>
      </c>
      <c r="C12" s="43">
        <f>RAZHOD!C26/RAZHOD!B26</f>
        <v>1.713735167685925</v>
      </c>
      <c r="D12" s="43">
        <f>RAZHOD!F26/RAZHOD!B26</f>
        <v>1.3175964861346545</v>
      </c>
      <c r="E12" s="43">
        <f>RAZHOD!I26/RAZHOD!B26</f>
        <v>0.07634134691928036</v>
      </c>
      <c r="F12" s="43">
        <f>RAZHOD!L26/RAZHOD!B26</f>
        <v>0.15833231875778492</v>
      </c>
    </row>
    <row r="13" spans="1:6" s="36" customFormat="1" ht="16.5" thickBot="1">
      <c r="A13" s="47" t="s">
        <v>92</v>
      </c>
      <c r="B13" s="43">
        <f>RAZHOD!B30/RAZHOD!B30</f>
        <v>1</v>
      </c>
      <c r="C13" s="43">
        <f>RAZHOD!C30/RAZHOD!B30</f>
        <v>1.153507538208354</v>
      </c>
      <c r="D13" s="43">
        <f>RAZHOD!F30/RAZHOD!B30</f>
        <v>0.34895131122470424</v>
      </c>
      <c r="E13" s="43">
        <f>RAZHOD!I30/RAZHOD!B30</f>
        <v>0.4337541344559008</v>
      </c>
      <c r="F13" s="43">
        <f>RAZHOD!L30/RAZHOD!B30</f>
        <v>0.43515411053021263</v>
      </c>
    </row>
    <row r="14" spans="1:6" s="36" customFormat="1" ht="16.5" thickBot="1">
      <c r="A14" s="47" t="s">
        <v>100</v>
      </c>
      <c r="B14" s="43">
        <f>RAZHOD!B39/RAZHOD!B39</f>
        <v>1</v>
      </c>
      <c r="C14" s="43">
        <f>RAZHOD!C39/RAZHOD!B39</f>
        <v>2.59424711104062</v>
      </c>
      <c r="D14" s="43">
        <f>RAZHOD!F39/RAZHOD!B39</f>
        <v>2.267258790788042</v>
      </c>
      <c r="E14" s="43">
        <f>RAZHOD!I39/RAZHOD!B39</f>
        <v>5.378237455981007</v>
      </c>
      <c r="F14" s="43">
        <f>RAZHOD!L39/RAZHOD!B39</f>
        <v>2.764038372418647</v>
      </c>
    </row>
    <row r="15" spans="1:6" s="36" customFormat="1" ht="16.5" thickBot="1">
      <c r="A15" s="47" t="s">
        <v>101</v>
      </c>
      <c r="B15" s="43">
        <f>RAZHOD!B48/RAZHOD!B48</f>
        <v>1</v>
      </c>
      <c r="C15" s="43">
        <f>RAZHOD!C48/RAZHOD!B48</f>
        <v>0</v>
      </c>
      <c r="D15" s="43">
        <f>RAZHOD!F48/RAZHOD!B48</f>
        <v>4.288467716029554</v>
      </c>
      <c r="E15" s="43">
        <f>RAZHOD!I48/RAZHOD!B48</f>
        <v>6.869579184066817</v>
      </c>
      <c r="F15" s="43">
        <f>RAZHOD!L48/RAZHOD!B48</f>
        <v>6.424670735624799</v>
      </c>
    </row>
    <row r="16" spans="1:6" s="36" customFormat="1" ht="16.5" thickBot="1">
      <c r="A16" s="47" t="s">
        <v>102</v>
      </c>
      <c r="B16" s="43">
        <f>RAZHOD!B52/RAZHOD!B52</f>
        <v>1</v>
      </c>
      <c r="C16" s="43">
        <f>RAZHOD!C52/RAZHOD!B52</f>
        <v>1.544541084700305</v>
      </c>
      <c r="D16" s="43">
        <f>RAZHOD!F52/RAZHOD!B52</f>
        <v>1.7278616690748034</v>
      </c>
      <c r="E16" s="43">
        <f>RAZHOD!I52/RAZHOD!B52</f>
        <v>2.117224315569784</v>
      </c>
      <c r="F16" s="43">
        <f>RAZHOD!L52/RAZHOD!B52</f>
        <v>2.034204984370721</v>
      </c>
    </row>
    <row r="17" spans="1:6" s="36" customFormat="1" ht="15.75">
      <c r="A17" s="47" t="s">
        <v>103</v>
      </c>
      <c r="B17" s="43">
        <f>RAZHOD!B59/RAZHOD!B59</f>
        <v>1</v>
      </c>
      <c r="C17" s="43">
        <f>RAZHOD!C59/RAZHOD!B59</f>
        <v>1.0494447166421688</v>
      </c>
      <c r="D17" s="43">
        <f>RAZHOD!F59/RAZHOD!B59</f>
        <v>0.5447493058958027</v>
      </c>
      <c r="E17" s="43">
        <f>RAZHOD!I59/RAZHOD!B59</f>
        <v>0.7887269312428548</v>
      </c>
      <c r="F17" s="43">
        <f>RAZHOD!L59/RAZHOD!B59</f>
        <v>0.8325779846480483</v>
      </c>
    </row>
    <row r="18" spans="1:6" s="36" customFormat="1" ht="16.5" hidden="1" thickBot="1">
      <c r="A18" s="38" t="s">
        <v>51</v>
      </c>
      <c r="B18" s="43">
        <f>RAZHOD!B60/RAZHOD!B60</f>
        <v>1</v>
      </c>
      <c r="C18" s="39"/>
      <c r="D18" s="43">
        <f>RAZHOD!F60/RAZHOD!B60</f>
        <v>0.8017189384800965</v>
      </c>
      <c r="E18" s="43">
        <f>RAZHOD!I60/RAZHOD!B60</f>
        <v>2.9127714113389627</v>
      </c>
      <c r="F18" s="43">
        <f>RAZHOD!L60/RAZHOD!B60</f>
        <v>0.6201749095295537</v>
      </c>
    </row>
    <row r="19" spans="1:6" s="36" customFormat="1" ht="16.5" hidden="1" thickBot="1">
      <c r="A19" s="38" t="s">
        <v>52</v>
      </c>
      <c r="B19" s="43"/>
      <c r="C19" s="39"/>
      <c r="D19" s="43"/>
      <c r="E19" s="43"/>
      <c r="F19" s="43"/>
    </row>
    <row r="20" spans="1:6" s="36" customFormat="1" ht="16.5" hidden="1" thickBot="1">
      <c r="A20" s="38" t="s">
        <v>53</v>
      </c>
      <c r="B20" s="43"/>
      <c r="C20" s="39"/>
      <c r="D20" s="43"/>
      <c r="E20" s="43"/>
      <c r="F20" s="43"/>
    </row>
    <row r="21" spans="1:6" s="36" customFormat="1" ht="16.5" hidden="1" thickBot="1">
      <c r="A21" s="40" t="s">
        <v>66</v>
      </c>
      <c r="B21" s="43">
        <f>RAZHOD!B63/RAZHOD!B63</f>
        <v>1</v>
      </c>
      <c r="C21" s="41"/>
      <c r="D21" s="43">
        <f>RAZHOD!F63/RAZHOD!B63</f>
        <v>0</v>
      </c>
      <c r="E21" s="43">
        <f>RAZHOD!I63/RAZHOD!B63</f>
        <v>0</v>
      </c>
      <c r="F21" s="43">
        <f>RAZHOD!L63/RAZHOD!B63</f>
        <v>0</v>
      </c>
    </row>
    <row r="22" spans="1:6" s="36" customFormat="1" ht="16.5" hidden="1" thickBot="1">
      <c r="A22" s="42" t="s">
        <v>16</v>
      </c>
      <c r="B22" s="43"/>
      <c r="C22" s="31"/>
      <c r="D22" s="43"/>
      <c r="E22" s="43"/>
      <c r="F22" s="4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G21"/>
  <sheetViews>
    <sheetView workbookViewId="0" topLeftCell="A25">
      <selection activeCell="B56" sqref="B56"/>
    </sheetView>
  </sheetViews>
  <sheetFormatPr defaultColWidth="9.140625" defaultRowHeight="12.75"/>
  <cols>
    <col min="2" max="2" width="64.7109375" style="0" bestFit="1" customWidth="1"/>
    <col min="3" max="7" width="9.28125" style="0" bestFit="1" customWidth="1"/>
  </cols>
  <sheetData>
    <row r="4" ht="13.5" thickBot="1"/>
    <row r="5" spans="2:7" ht="13.5" thickBot="1">
      <c r="B5" s="12"/>
      <c r="C5" s="1">
        <v>2001</v>
      </c>
      <c r="D5" s="1">
        <v>2002</v>
      </c>
      <c r="E5" s="1">
        <v>2003</v>
      </c>
      <c r="F5" s="1">
        <v>2004</v>
      </c>
      <c r="G5" s="50">
        <v>2005</v>
      </c>
    </row>
    <row r="6" spans="2:7" ht="13.5" thickBot="1">
      <c r="B6" s="13"/>
      <c r="C6" s="6" t="s">
        <v>65</v>
      </c>
      <c r="D6" s="6" t="s">
        <v>65</v>
      </c>
      <c r="E6" s="6" t="s">
        <v>65</v>
      </c>
      <c r="F6" s="6" t="s">
        <v>65</v>
      </c>
      <c r="G6" s="6" t="s">
        <v>65</v>
      </c>
    </row>
    <row r="7" spans="2:7" ht="15.75">
      <c r="B7" s="46" t="s">
        <v>65</v>
      </c>
      <c r="C7" s="48">
        <f>RAZHOD!$B7/RAZHOD!$B$7</f>
        <v>1</v>
      </c>
      <c r="D7" s="48">
        <f>RAZHOD!C7/RAZHOD!C7</f>
        <v>1</v>
      </c>
      <c r="E7" s="48">
        <f>RAZHOD!$F7/RAZHOD!$F$7</f>
        <v>1</v>
      </c>
      <c r="F7" s="48">
        <f>RAZHOD!$I7/RAZHOD!$I$7</f>
        <v>1</v>
      </c>
      <c r="G7" s="51">
        <f>RAZHOD!$L7/RAZHOD!$L$7</f>
        <v>1</v>
      </c>
    </row>
    <row r="8" spans="2:7" ht="15.75">
      <c r="B8" s="47" t="s">
        <v>99</v>
      </c>
      <c r="C8" s="48">
        <f>RAZHOD!$B8/RAZHOD!$B$7</f>
        <v>0</v>
      </c>
      <c r="D8" s="45">
        <v>0</v>
      </c>
      <c r="E8" s="48">
        <f>RAZHOD!$F8/RAZHOD!$F$7</f>
        <v>0</v>
      </c>
      <c r="F8" s="48">
        <f>RAZHOD!$I8/RAZHOD!$I$7</f>
        <v>0</v>
      </c>
      <c r="G8" s="51">
        <f>RAZHOD!$L8/RAZHOD!$L$7</f>
        <v>0.0035965850598977693</v>
      </c>
    </row>
    <row r="9" spans="2:7" ht="15.75">
      <c r="B9" s="47" t="s">
        <v>97</v>
      </c>
      <c r="C9" s="48">
        <f>RAZHOD!$B9/RAZHOD!$B$7</f>
        <v>0</v>
      </c>
      <c r="D9" s="45">
        <v>0</v>
      </c>
      <c r="E9" s="48">
        <f>RAZHOD!$F9/RAZHOD!$F$7</f>
        <v>0.004678549228215166</v>
      </c>
      <c r="F9" s="48">
        <f>RAZHOD!$I9/RAZHOD!$I$7</f>
        <v>0.00010898528902162685</v>
      </c>
      <c r="G9" s="51">
        <f>RAZHOD!$L9/RAZHOD!$L$7</f>
        <v>0.00594042700904463</v>
      </c>
    </row>
    <row r="10" spans="2:7" ht="15.75">
      <c r="B10" s="47" t="s">
        <v>98</v>
      </c>
      <c r="C10" s="48">
        <f>RAZHOD!$B10/RAZHOD!$B$7</f>
        <v>0.0013622041927559066</v>
      </c>
      <c r="D10" s="45">
        <f>RAZHOD!C10/RAZHOD!C7</f>
        <v>0.0002824815287856372</v>
      </c>
      <c r="E10" s="48">
        <f>RAZHOD!$F10/RAZHOD!$F$7</f>
        <v>0.0010175481029851452</v>
      </c>
      <c r="F10" s="48">
        <f>RAZHOD!$I10/RAZHOD!$I$7</f>
        <v>0.008608115364060191</v>
      </c>
      <c r="G10" s="51">
        <f>RAZHOD!$L10/RAZHOD!$L$7</f>
        <v>0.015568689876897086</v>
      </c>
    </row>
    <row r="11" spans="2:7" ht="15.75">
      <c r="B11" s="47" t="s">
        <v>96</v>
      </c>
      <c r="C11" s="48">
        <f>RAZHOD!$B11/RAZHOD!$B$7</f>
        <v>0.10560175193152055</v>
      </c>
      <c r="D11" s="45">
        <f>RAZHOD!C11/RAZHOD!C7</f>
        <v>0.09626056636368861</v>
      </c>
      <c r="E11" s="48">
        <f>RAZHOD!$F11/RAZHOD!$F$7</f>
        <v>0.16295605823069959</v>
      </c>
      <c r="F11" s="48">
        <f>RAZHOD!$I11/RAZHOD!$I$7</f>
        <v>0.12011509848684261</v>
      </c>
      <c r="G11" s="51">
        <f>RAZHOD!$L11/RAZHOD!$L$7</f>
        <v>0.18110527437066745</v>
      </c>
    </row>
    <row r="12" spans="2:7" ht="15.75">
      <c r="B12" s="47" t="s">
        <v>95</v>
      </c>
      <c r="C12" s="48">
        <f>RAZHOD!$B13/RAZHOD!$B$7</f>
        <v>0.0040174399910099245</v>
      </c>
      <c r="D12" s="45">
        <f>RAZHOD!C13/RAZHOD!C7</f>
        <v>0.0038630408955999144</v>
      </c>
      <c r="E12" s="48">
        <f>RAZHOD!$F13/RAZHOD!$F$7</f>
        <v>0.004643391542312459</v>
      </c>
      <c r="F12" s="48">
        <f>RAZHOD!$I13/RAZHOD!$I$7</f>
        <v>0.007720887422111142</v>
      </c>
      <c r="G12" s="51">
        <f>RAZHOD!$L13/RAZHOD!$L$7</f>
        <v>0.01080316346034948</v>
      </c>
    </row>
    <row r="13" spans="2:7" ht="15.75">
      <c r="B13" s="47" t="s">
        <v>94</v>
      </c>
      <c r="C13" s="48">
        <f>RAZHOD!$B14/RAZHOD!$B$7</f>
        <v>0.36281305317412466</v>
      </c>
      <c r="D13" s="45">
        <f>RAZHOD!C14/RAZHOD!C7</f>
        <v>0.3624526933726599</v>
      </c>
      <c r="E13" s="48">
        <f>RAZHOD!$F14/RAZHOD!$F$7</f>
        <v>0.4317424572498186</v>
      </c>
      <c r="F13" s="48">
        <f>RAZHOD!$I14/RAZHOD!$I$7</f>
        <v>0.3853754269177692</v>
      </c>
      <c r="G13" s="51">
        <f>RAZHOD!$L14/RAZHOD!$L$7</f>
        <v>0.45822370822389447</v>
      </c>
    </row>
    <row r="14" spans="2:7" ht="15.75">
      <c r="B14" s="47" t="s">
        <v>93</v>
      </c>
      <c r="C14" s="48">
        <f>RAZHOD!$B26/RAZHOD!$B$7</f>
        <v>0.10083332900512822</v>
      </c>
      <c r="D14" s="49">
        <f>RAZHOD!C26/RAZHOD!C7</f>
        <v>0.11493182601147701</v>
      </c>
      <c r="E14" s="48">
        <f>RAZHOD!$F26/RAZHOD!$F$7</f>
        <v>0.10358742768514985</v>
      </c>
      <c r="F14" s="48">
        <f>RAZHOD!$I26/RAZHOD!$I$7</f>
        <v>0.005105710249768915</v>
      </c>
      <c r="G14" s="51">
        <f>RAZHOD!$L26/RAZHOD!$L$7</f>
        <v>0.012593541380188818</v>
      </c>
    </row>
    <row r="15" spans="2:7" ht="15.75">
      <c r="B15" s="47" t="s">
        <v>92</v>
      </c>
      <c r="C15" s="48">
        <f>RAZHOD!$B30/RAZHOD!$B$7</f>
        <v>0.2920745213044486</v>
      </c>
      <c r="D15" s="49">
        <f>RAZHOD!C30/RAZHOD!C7</f>
        <v>0.22408180941431324</v>
      </c>
      <c r="E15" s="48">
        <f>RAZHOD!$F30/RAZHOD!$F$7</f>
        <v>0.07946557372281422</v>
      </c>
      <c r="F15" s="48">
        <f>RAZHOD!$I30/RAZHOD!$I$7</f>
        <v>0.08402906712820475</v>
      </c>
      <c r="G15" s="51">
        <f>RAZHOD!$L30/RAZHOD!$L$7</f>
        <v>0.10025613540575692</v>
      </c>
    </row>
    <row r="16" spans="2:7" ht="15.75">
      <c r="B16" s="47" t="s">
        <v>100</v>
      </c>
      <c r="C16" s="48">
        <f>RAZHOD!$B39/RAZHOD!$B$7</f>
        <v>0.09526434552108679</v>
      </c>
      <c r="D16" s="49">
        <f>RAZHOD!C39/RAZHOD!C7</f>
        <v>0.1643744156840528</v>
      </c>
      <c r="E16" s="48">
        <f>RAZHOD!$F39/RAZHOD!$F$7</f>
        <v>0.16840384290073365</v>
      </c>
      <c r="F16" s="48">
        <f>RAZHOD!$I39/RAZHOD!$I$7</f>
        <v>0.33983069385891385</v>
      </c>
      <c r="G16" s="51">
        <f>RAZHOD!$L39/RAZHOD!$L$7</f>
        <v>0.20770581338354982</v>
      </c>
    </row>
    <row r="17" spans="2:7" ht="15.75">
      <c r="B17" s="47" t="s">
        <v>101</v>
      </c>
      <c r="C17" s="48">
        <f>RAZHOD!$B48/RAZHOD!$B$7</f>
        <v>0.0014698584582492678</v>
      </c>
      <c r="D17" s="49">
        <f>RAZHOD!C48/RAZHOD!C7</f>
        <v>0</v>
      </c>
      <c r="E17" s="48">
        <f>RAZHOD!$F48/RAZHOD!$F$7</f>
        <v>0.004914713160221306</v>
      </c>
      <c r="F17" s="48">
        <f>RAZHOD!$I48/RAZHOD!$I$7</f>
        <v>0.006697271280826121</v>
      </c>
      <c r="G17" s="51">
        <f>RAZHOD!$L48/RAZHOD!$L$7</f>
        <v>0.007449044808984144</v>
      </c>
    </row>
    <row r="18" spans="2:7" ht="15.75">
      <c r="B18" s="47" t="s">
        <v>102</v>
      </c>
      <c r="C18" s="48">
        <f>RAZHOD!$B52/RAZHOD!$B$7</f>
        <v>0.02499916190209978</v>
      </c>
      <c r="D18" s="49">
        <f>RAZHOD!C52/RAZHOD!C7</f>
        <v>0.025681323778475443</v>
      </c>
      <c r="E18" s="48">
        <f>RAZHOD!$F52/RAZHOD!$F$7</f>
        <v>0.033678670163291805</v>
      </c>
      <c r="F18" s="48">
        <f>RAZHOD!$I52/RAZHOD!$I$7</f>
        <v>0.035106259873855794</v>
      </c>
      <c r="G18" s="51">
        <f>RAZHOD!$L52/RAZHOD!$L$7</f>
        <v>0.040113851200860515</v>
      </c>
    </row>
    <row r="19" spans="2:7" ht="15.75">
      <c r="B19" s="47" t="s">
        <v>103</v>
      </c>
      <c r="C19" s="48">
        <f>RAZHOD!$B59/RAZHOD!$B$7</f>
        <v>0.011564334519576315</v>
      </c>
      <c r="D19" s="49">
        <f>RAZHOD!C59/RAZHOD!C7</f>
        <v>0.008071842950947452</v>
      </c>
      <c r="E19" s="48">
        <f>RAZHOD!$F59/RAZHOD!$F$7</f>
        <v>0.004911768013758252</v>
      </c>
      <c r="F19" s="48">
        <f>RAZHOD!$I59/RAZHOD!$I$7</f>
        <v>0.006049779657112864</v>
      </c>
      <c r="G19" s="51">
        <f>RAZHOD!$L59/RAZHOD!$L$7</f>
        <v>0.0075948598611200084</v>
      </c>
    </row>
    <row r="21" spans="3:7" ht="12.75">
      <c r="C21" s="44"/>
      <c r="D21" s="44"/>
      <c r="E21" s="44"/>
      <c r="F21" s="44"/>
      <c r="G21" s="4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3.7109375" style="0" bestFit="1" customWidth="1"/>
    <col min="2" max="2" width="16.28125" style="4" bestFit="1" customWidth="1"/>
    <col min="3" max="3" width="16.140625" style="4" bestFit="1" customWidth="1"/>
    <col min="4" max="4" width="17.7109375" style="4" bestFit="1" customWidth="1"/>
    <col min="5" max="5" width="16.140625" style="0" bestFit="1" customWidth="1"/>
    <col min="6" max="6" width="16.140625" style="19" bestFit="1" customWidth="1"/>
    <col min="7" max="7" width="12.8515625" style="0" bestFit="1" customWidth="1"/>
  </cols>
  <sheetData>
    <row r="1" ht="12.75">
      <c r="E1" t="s">
        <v>135</v>
      </c>
    </row>
    <row r="2" spans="1:6" ht="18">
      <c r="A2" s="162" t="s">
        <v>133</v>
      </c>
      <c r="B2" s="162"/>
      <c r="C2" s="162"/>
      <c r="D2" s="162"/>
      <c r="E2" s="162"/>
      <c r="F2" s="162"/>
    </row>
    <row r="3" spans="1:6" ht="18.75" thickBot="1">
      <c r="A3" s="162" t="s">
        <v>134</v>
      </c>
      <c r="B3" s="162"/>
      <c r="C3" s="162"/>
      <c r="D3" s="162"/>
      <c r="E3" s="162"/>
      <c r="F3" s="162"/>
    </row>
    <row r="4" spans="1:6" ht="16.5" thickBot="1">
      <c r="A4" s="70" t="s">
        <v>48</v>
      </c>
      <c r="B4" s="61">
        <v>2001</v>
      </c>
      <c r="C4" s="61">
        <v>2002</v>
      </c>
      <c r="D4" s="61">
        <v>2003</v>
      </c>
      <c r="E4" s="61">
        <v>2004</v>
      </c>
      <c r="F4" s="69">
        <v>2005</v>
      </c>
    </row>
    <row r="5" spans="1:6" ht="16.5" thickBot="1">
      <c r="A5" s="66" t="s">
        <v>6</v>
      </c>
      <c r="B5" s="128">
        <f>B6+B12+B46+B47</f>
        <v>4235782</v>
      </c>
      <c r="C5" s="63">
        <f>C6+C12+C46</f>
        <v>6368558</v>
      </c>
      <c r="D5" s="63">
        <f>D6+D12</f>
        <v>5432667</v>
      </c>
      <c r="E5" s="63">
        <f>E6+E12</f>
        <v>6386183</v>
      </c>
      <c r="F5" s="62">
        <f>F6+F12</f>
        <v>5369816</v>
      </c>
    </row>
    <row r="6" spans="1:7" s="5" customFormat="1" ht="15.75">
      <c r="A6" s="136" t="s">
        <v>106</v>
      </c>
      <c r="B6" s="129">
        <f>B7+B8+B11</f>
        <v>2825825</v>
      </c>
      <c r="C6" s="67">
        <f>C7+C8+C11</f>
        <v>4679568</v>
      </c>
      <c r="D6" s="67">
        <v>3657295</v>
      </c>
      <c r="E6" s="67">
        <v>3474186</v>
      </c>
      <c r="F6" s="68">
        <v>3473500</v>
      </c>
      <c r="G6" s="23"/>
    </row>
    <row r="7" spans="1:7" s="5" customFormat="1" ht="15.75">
      <c r="A7" s="136" t="s">
        <v>105</v>
      </c>
      <c r="B7" s="130">
        <v>745280</v>
      </c>
      <c r="C7" s="16">
        <v>733093</v>
      </c>
      <c r="D7" s="16">
        <v>1689680</v>
      </c>
      <c r="E7" s="16"/>
      <c r="F7" s="22"/>
      <c r="G7" s="23"/>
    </row>
    <row r="8" spans="1:6" s="5" customFormat="1" ht="15.75">
      <c r="A8" s="137" t="s">
        <v>107</v>
      </c>
      <c r="B8" s="130">
        <v>2078019</v>
      </c>
      <c r="C8" s="27">
        <v>3947386</v>
      </c>
      <c r="D8" s="16">
        <v>1880917</v>
      </c>
      <c r="E8" s="16">
        <v>3504569</v>
      </c>
      <c r="F8" s="22">
        <v>3162791</v>
      </c>
    </row>
    <row r="9" spans="1:6" ht="15">
      <c r="A9" s="138" t="s">
        <v>18</v>
      </c>
      <c r="B9" s="131">
        <v>70000</v>
      </c>
      <c r="C9" s="29">
        <v>356956</v>
      </c>
      <c r="D9" s="20">
        <v>82879</v>
      </c>
      <c r="E9" s="17">
        <v>128774</v>
      </c>
      <c r="F9" s="18">
        <v>25480</v>
      </c>
    </row>
    <row r="10" spans="1:7" s="5" customFormat="1" ht="15.75">
      <c r="A10" s="137" t="s">
        <v>108</v>
      </c>
      <c r="B10" s="132"/>
      <c r="C10" s="102"/>
      <c r="D10" s="16">
        <v>124706</v>
      </c>
      <c r="E10" s="16">
        <v>123760</v>
      </c>
      <c r="F10" s="22">
        <v>118558</v>
      </c>
      <c r="G10" s="23"/>
    </row>
    <row r="11" spans="1:6" s="5" customFormat="1" ht="15.75">
      <c r="A11" s="137" t="s">
        <v>109</v>
      </c>
      <c r="B11" s="130">
        <v>2526</v>
      </c>
      <c r="C11" s="16">
        <v>-911</v>
      </c>
      <c r="D11" s="16">
        <f>-38008+21778</f>
        <v>-16230</v>
      </c>
      <c r="E11" s="16">
        <v>-154143</v>
      </c>
      <c r="F11" s="22">
        <v>192151</v>
      </c>
    </row>
    <row r="12" spans="1:7" s="5" customFormat="1" ht="15.75">
      <c r="A12" s="136" t="s">
        <v>110</v>
      </c>
      <c r="B12" s="132">
        <f>B13+B20</f>
        <v>1104306</v>
      </c>
      <c r="C12" s="27">
        <f>C13+C20</f>
        <v>1197859</v>
      </c>
      <c r="D12" s="16">
        <v>1775372</v>
      </c>
      <c r="E12" s="16">
        <v>2911997</v>
      </c>
      <c r="F12" s="22">
        <v>1896316</v>
      </c>
      <c r="G12" s="23"/>
    </row>
    <row r="13" spans="1:6" s="5" customFormat="1" ht="15.75">
      <c r="A13" s="136" t="s">
        <v>111</v>
      </c>
      <c r="B13" s="132">
        <v>604681</v>
      </c>
      <c r="C13" s="27">
        <v>523796</v>
      </c>
      <c r="D13" s="16">
        <v>321743</v>
      </c>
      <c r="E13" s="16">
        <v>318182</v>
      </c>
      <c r="F13" s="22">
        <v>265000</v>
      </c>
    </row>
    <row r="14" spans="1:6" ht="15">
      <c r="A14" s="138" t="s">
        <v>19</v>
      </c>
      <c r="B14" s="133">
        <v>67457</v>
      </c>
      <c r="C14" s="20">
        <v>186000</v>
      </c>
      <c r="D14" s="20">
        <v>96284</v>
      </c>
      <c r="E14" s="17">
        <v>103949</v>
      </c>
      <c r="F14" s="18">
        <v>105000</v>
      </c>
    </row>
    <row r="15" spans="1:6" ht="15">
      <c r="A15" s="138" t="s">
        <v>20</v>
      </c>
      <c r="B15" s="133">
        <v>1722</v>
      </c>
      <c r="C15" s="20">
        <v>1000</v>
      </c>
      <c r="D15" s="20">
        <v>53</v>
      </c>
      <c r="E15" s="17">
        <v>2</v>
      </c>
      <c r="F15" s="18"/>
    </row>
    <row r="16" spans="1:6" ht="15">
      <c r="A16" s="138" t="s">
        <v>21</v>
      </c>
      <c r="B16" s="133">
        <v>68767</v>
      </c>
      <c r="C16" s="20">
        <v>110900</v>
      </c>
      <c r="D16" s="20">
        <v>99765</v>
      </c>
      <c r="E16" s="17">
        <v>87935</v>
      </c>
      <c r="F16" s="18">
        <v>100000</v>
      </c>
    </row>
    <row r="17" spans="1:6" ht="15">
      <c r="A17" s="138" t="s">
        <v>22</v>
      </c>
      <c r="B17" s="133">
        <v>19433</v>
      </c>
      <c r="C17" s="20">
        <v>22000</v>
      </c>
      <c r="D17" s="20">
        <v>37282</v>
      </c>
      <c r="E17" s="17">
        <v>53030</v>
      </c>
      <c r="F17" s="18">
        <v>60000</v>
      </c>
    </row>
    <row r="18" spans="1:6" ht="15">
      <c r="A18" s="138" t="s">
        <v>23</v>
      </c>
      <c r="B18" s="133"/>
      <c r="C18" s="20"/>
      <c r="D18" s="20">
        <v>88359</v>
      </c>
      <c r="E18" s="17">
        <v>72244</v>
      </c>
      <c r="F18" s="18"/>
    </row>
    <row r="19" spans="1:6" ht="15">
      <c r="A19" s="138" t="s">
        <v>24</v>
      </c>
      <c r="B19" s="134"/>
      <c r="C19" s="29">
        <v>271856</v>
      </c>
      <c r="D19" s="29"/>
      <c r="E19" s="17">
        <v>1022</v>
      </c>
      <c r="F19" s="18"/>
    </row>
    <row r="20" spans="1:6" s="5" customFormat="1" ht="15.75">
      <c r="A20" s="137" t="s">
        <v>112</v>
      </c>
      <c r="B20" s="132">
        <v>499625</v>
      </c>
      <c r="C20" s="27">
        <v>674063</v>
      </c>
      <c r="D20" s="16">
        <v>715148</v>
      </c>
      <c r="E20" s="16">
        <v>1659123</v>
      </c>
      <c r="F20" s="22">
        <v>680300</v>
      </c>
    </row>
    <row r="21" spans="1:6" ht="15">
      <c r="A21" s="138" t="s">
        <v>25</v>
      </c>
      <c r="B21" s="134">
        <v>119122</v>
      </c>
      <c r="C21" s="103">
        <v>113428</v>
      </c>
      <c r="D21" s="29">
        <v>131016</v>
      </c>
      <c r="E21" s="17">
        <v>137964</v>
      </c>
      <c r="F21" s="21">
        <v>153300</v>
      </c>
    </row>
    <row r="22" spans="1:6" ht="15">
      <c r="A22" s="138" t="s">
        <v>26</v>
      </c>
      <c r="B22" s="135">
        <v>111677</v>
      </c>
      <c r="C22" s="29">
        <v>107018</v>
      </c>
      <c r="D22" s="20">
        <v>120810</v>
      </c>
      <c r="E22" s="17">
        <v>131812</v>
      </c>
      <c r="F22" s="21">
        <v>135000</v>
      </c>
    </row>
    <row r="23" spans="1:6" ht="15">
      <c r="A23" s="138" t="s">
        <v>27</v>
      </c>
      <c r="B23" s="135">
        <v>5579</v>
      </c>
      <c r="C23" s="29">
        <v>5841</v>
      </c>
      <c r="D23" s="20">
        <v>5138</v>
      </c>
      <c r="E23" s="17">
        <v>3139</v>
      </c>
      <c r="F23" s="21">
        <v>15000</v>
      </c>
    </row>
    <row r="24" spans="1:6" ht="15">
      <c r="A24" s="138" t="s">
        <v>28</v>
      </c>
      <c r="B24" s="135"/>
      <c r="C24" s="29">
        <v>392</v>
      </c>
      <c r="D24" s="20">
        <v>4831</v>
      </c>
      <c r="E24" s="17">
        <v>2722</v>
      </c>
      <c r="F24" s="21">
        <v>3000</v>
      </c>
    </row>
    <row r="25" spans="1:6" ht="15">
      <c r="A25" s="138" t="s">
        <v>29</v>
      </c>
      <c r="B25" s="135">
        <v>1866</v>
      </c>
      <c r="C25" s="29">
        <v>177</v>
      </c>
      <c r="D25" s="20">
        <v>237</v>
      </c>
      <c r="E25" s="17">
        <v>291</v>
      </c>
      <c r="F25" s="21">
        <v>300</v>
      </c>
    </row>
    <row r="26" spans="1:6" ht="15">
      <c r="A26" s="139" t="s">
        <v>30</v>
      </c>
      <c r="B26" s="131">
        <v>255213</v>
      </c>
      <c r="C26" s="29">
        <v>338267</v>
      </c>
      <c r="D26" s="29">
        <v>395179</v>
      </c>
      <c r="E26" s="17">
        <v>413694</v>
      </c>
      <c r="F26" s="21">
        <v>431500</v>
      </c>
    </row>
    <row r="27" spans="1:6" ht="15">
      <c r="A27" s="138" t="s">
        <v>31</v>
      </c>
      <c r="B27" s="135">
        <v>18502</v>
      </c>
      <c r="C27" s="29">
        <v>18606</v>
      </c>
      <c r="D27" s="29">
        <v>19042</v>
      </c>
      <c r="E27" s="17">
        <v>20268</v>
      </c>
      <c r="F27" s="18">
        <v>23000</v>
      </c>
    </row>
    <row r="28" spans="1:6" ht="15">
      <c r="A28" s="138" t="s">
        <v>32</v>
      </c>
      <c r="B28" s="133"/>
      <c r="C28" s="103"/>
      <c r="D28" s="29">
        <v>12076</v>
      </c>
      <c r="E28" s="17">
        <v>30010</v>
      </c>
      <c r="F28" s="18">
        <v>30000</v>
      </c>
    </row>
    <row r="29" spans="1:6" ht="15">
      <c r="A29" s="138" t="s">
        <v>33</v>
      </c>
      <c r="B29" s="135">
        <v>9652</v>
      </c>
      <c r="C29" s="104">
        <v>7735</v>
      </c>
      <c r="D29" s="29">
        <v>6776</v>
      </c>
      <c r="E29" s="17">
        <v>7268</v>
      </c>
      <c r="F29" s="18">
        <v>7500</v>
      </c>
    </row>
    <row r="30" spans="1:6" ht="15">
      <c r="A30" s="138" t="s">
        <v>34</v>
      </c>
      <c r="B30" s="133">
        <v>194190</v>
      </c>
      <c r="C30" s="103">
        <v>216414</v>
      </c>
      <c r="D30" s="29">
        <v>273258</v>
      </c>
      <c r="E30" s="17">
        <v>266310</v>
      </c>
      <c r="F30" s="18">
        <v>275000</v>
      </c>
    </row>
    <row r="31" spans="1:6" ht="15">
      <c r="A31" s="138" t="s">
        <v>35</v>
      </c>
      <c r="B31" s="133"/>
      <c r="C31" s="103">
        <v>0</v>
      </c>
      <c r="D31" s="29">
        <v>52</v>
      </c>
      <c r="E31" s="17">
        <v>0</v>
      </c>
      <c r="F31" s="18"/>
    </row>
    <row r="32" spans="1:6" ht="15">
      <c r="A32" s="138" t="s">
        <v>36</v>
      </c>
      <c r="B32" s="133">
        <v>5855</v>
      </c>
      <c r="C32" s="103">
        <v>7360</v>
      </c>
      <c r="D32" s="29">
        <v>12216</v>
      </c>
      <c r="E32" s="17">
        <v>20241</v>
      </c>
      <c r="F32" s="18">
        <v>23000</v>
      </c>
    </row>
    <row r="33" spans="1:6" ht="15">
      <c r="A33" s="138" t="s">
        <v>37</v>
      </c>
      <c r="B33" s="135">
        <v>21572</v>
      </c>
      <c r="C33" s="29">
        <v>84392</v>
      </c>
      <c r="D33" s="29">
        <v>57946</v>
      </c>
      <c r="E33" s="17">
        <v>66659</v>
      </c>
      <c r="F33" s="18">
        <v>70000</v>
      </c>
    </row>
    <row r="34" spans="1:6" ht="15">
      <c r="A34" s="138" t="s">
        <v>38</v>
      </c>
      <c r="B34" s="135">
        <v>5442</v>
      </c>
      <c r="C34" s="29">
        <v>3760</v>
      </c>
      <c r="D34" s="29">
        <v>13813</v>
      </c>
      <c r="E34" s="17">
        <v>2938</v>
      </c>
      <c r="F34" s="18">
        <v>3000</v>
      </c>
    </row>
    <row r="35" spans="1:6" ht="15">
      <c r="A35" s="138" t="s">
        <v>39</v>
      </c>
      <c r="B35" s="134">
        <v>52042</v>
      </c>
      <c r="C35" s="103">
        <v>175501</v>
      </c>
      <c r="D35" s="29">
        <v>26732</v>
      </c>
      <c r="E35" s="17">
        <v>43633</v>
      </c>
      <c r="F35" s="18">
        <v>44000</v>
      </c>
    </row>
    <row r="36" spans="1:6" ht="15">
      <c r="A36" s="138" t="s">
        <v>17</v>
      </c>
      <c r="B36" s="134">
        <v>288</v>
      </c>
      <c r="C36" s="103">
        <v>30</v>
      </c>
      <c r="D36" s="29">
        <v>23483</v>
      </c>
      <c r="E36" s="17">
        <v>1017123</v>
      </c>
      <c r="F36" s="18"/>
    </row>
    <row r="37" spans="1:6" ht="15">
      <c r="A37" s="138" t="s">
        <v>40</v>
      </c>
      <c r="B37" s="134"/>
      <c r="C37" s="103"/>
      <c r="D37" s="29"/>
      <c r="E37" s="17">
        <v>-2484</v>
      </c>
      <c r="F37" s="18"/>
    </row>
    <row r="38" spans="1:6" ht="15">
      <c r="A38" s="138" t="s">
        <v>41</v>
      </c>
      <c r="B38" s="134">
        <v>68798</v>
      </c>
      <c r="C38" s="29">
        <v>43027</v>
      </c>
      <c r="D38" s="29">
        <v>132338</v>
      </c>
      <c r="E38" s="17">
        <v>43771</v>
      </c>
      <c r="F38" s="18">
        <v>46500</v>
      </c>
    </row>
    <row r="39" spans="1:6" ht="15">
      <c r="A39" s="138" t="s">
        <v>42</v>
      </c>
      <c r="B39" s="133"/>
      <c r="C39" s="29"/>
      <c r="D39" s="29"/>
      <c r="E39" s="17"/>
      <c r="F39" s="18"/>
    </row>
    <row r="40" spans="1:6" ht="15">
      <c r="A40" s="138" t="s">
        <v>43</v>
      </c>
      <c r="B40" s="133"/>
      <c r="C40" s="29"/>
      <c r="D40" s="29"/>
      <c r="E40" s="17"/>
      <c r="F40" s="18"/>
    </row>
    <row r="41" spans="1:6" ht="15">
      <c r="A41" s="138" t="s">
        <v>44</v>
      </c>
      <c r="B41" s="133"/>
      <c r="C41" s="29"/>
      <c r="D41" s="29"/>
      <c r="E41" s="17"/>
      <c r="F41" s="18"/>
    </row>
    <row r="42" spans="1:6" ht="15">
      <c r="A42" s="138" t="s">
        <v>47</v>
      </c>
      <c r="B42" s="134">
        <v>4150</v>
      </c>
      <c r="C42" s="29">
        <v>3810</v>
      </c>
      <c r="D42" s="29">
        <v>3400</v>
      </c>
      <c r="E42" s="29">
        <v>5017</v>
      </c>
      <c r="F42" s="18">
        <v>5000</v>
      </c>
    </row>
    <row r="43" spans="1:6" ht="15">
      <c r="A43" s="138" t="s">
        <v>45</v>
      </c>
      <c r="B43" s="131">
        <v>12</v>
      </c>
      <c r="C43" s="29"/>
      <c r="D43" s="29">
        <v>3000</v>
      </c>
      <c r="E43" s="17">
        <v>405</v>
      </c>
      <c r="F43" s="18"/>
    </row>
    <row r="44" spans="1:6" s="5" customFormat="1" ht="15.75">
      <c r="A44" s="136" t="s">
        <v>113</v>
      </c>
      <c r="B44" s="130"/>
      <c r="C44" s="29"/>
      <c r="D44" s="16">
        <v>424622</v>
      </c>
      <c r="E44" s="16">
        <v>758687</v>
      </c>
      <c r="F44" s="22">
        <v>688420</v>
      </c>
    </row>
    <row r="45" spans="1:6" ht="15">
      <c r="A45" s="138" t="s">
        <v>46</v>
      </c>
      <c r="B45" s="133"/>
      <c r="C45" s="29"/>
      <c r="D45" s="29"/>
      <c r="E45" s="17"/>
      <c r="F45" s="18"/>
    </row>
    <row r="46" spans="1:7" s="5" customFormat="1" ht="15.75">
      <c r="A46" s="137" t="s">
        <v>114</v>
      </c>
      <c r="B46" s="132">
        <v>336351</v>
      </c>
      <c r="C46" s="16">
        <v>491131</v>
      </c>
      <c r="D46" s="16">
        <v>292081</v>
      </c>
      <c r="E46" s="16">
        <v>176005</v>
      </c>
      <c r="F46" s="22">
        <v>262596</v>
      </c>
      <c r="G46" s="23"/>
    </row>
    <row r="47" spans="1:6" s="5" customFormat="1" ht="16.5" thickBot="1">
      <c r="A47" s="140" t="s">
        <v>104</v>
      </c>
      <c r="B47" s="127">
        <v>-30700</v>
      </c>
      <c r="C47" s="24"/>
      <c r="D47" s="24"/>
      <c r="E47" s="24"/>
      <c r="F47" s="25"/>
    </row>
    <row r="48" ht="12.75">
      <c r="C48" s="28"/>
    </row>
  </sheetData>
  <mergeCells count="2">
    <mergeCell ref="A2:F2"/>
    <mergeCell ref="A3:F3"/>
  </mergeCells>
  <printOptions horizontalCentered="1" verticalCentered="1"/>
  <pageMargins left="0.75" right="0.75" top="0.25" bottom="0.27" header="0.25" footer="0.2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Vasko</cp:lastModifiedBy>
  <cp:lastPrinted>2005-12-08T22:43:41Z</cp:lastPrinted>
  <dcterms:created xsi:type="dcterms:W3CDTF">2005-10-10T13:31:24Z</dcterms:created>
  <dcterms:modified xsi:type="dcterms:W3CDTF">2005-12-08T22:50:23Z</dcterms:modified>
  <cp:category/>
  <cp:version/>
  <cp:contentType/>
  <cp:contentStatus/>
</cp:coreProperties>
</file>